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biw-sv-22-001\共有フォルダ\12_発注関係\03_発注関係共有資料\参考見積 吸引車による土砂撤去（R8年度用）\01_電子決裁\★見積依頼（排水機場を含む）\"/>
    </mc:Choice>
  </mc:AlternateContent>
  <xr:revisionPtr revIDLastSave="0" documentId="13_ncr:1_{61F32BEC-AD4B-4F34-8553-5FC9F469660E}" xr6:coauthVersionLast="47" xr6:coauthVersionMax="47" xr10:uidLastSave="{00000000-0000-0000-0000-000000000000}"/>
  <bookViews>
    <workbookView xWindow="-120" yWindow="-120" windowWidth="29040" windowHeight="15720" xr2:uid="{00000000-000D-0000-FFFF-FFFF00000000}"/>
  </bookViews>
  <sheets>
    <sheet name="別紙1_土砂撤去A（湖南用）" sheetId="38" r:id="rId1"/>
    <sheet name="別紙2_土砂撤去B（湖北用）" sheetId="42" r:id="rId2"/>
    <sheet name="様式2（湖北用）" sheetId="41" state="hidden" r:id="rId3"/>
    <sheet name="○大同川揚陸" sheetId="3" state="hidden" r:id="rId4"/>
    <sheet name="○大同川排＋" sheetId="1" state="hidden" r:id="rId5"/>
    <sheet name="大同川給＋" sheetId="2" state="hidden" r:id="rId6"/>
    <sheet name="早崎＋" sheetId="8" state="hidden" r:id="rId7"/>
    <sheet name="早崎揚陸＋" sheetId="9" state="hidden" r:id="rId8"/>
  </sheets>
  <externalReferences>
    <externalReference r:id="rId9"/>
    <externalReference r:id="rId10"/>
    <externalReference r:id="rId11"/>
  </externalReferences>
  <definedNames>
    <definedName name="_kh1">#REF!</definedName>
    <definedName name="_ZH1">#REF!</definedName>
    <definedName name="_ZN1">#REF!</definedName>
    <definedName name="\P">#REF!</definedName>
    <definedName name="KT">#REF!</definedName>
    <definedName name="L">#REF!</definedName>
    <definedName name="n">#REF!</definedName>
    <definedName name="O.6">#REF!</definedName>
    <definedName name="_xlnm.Print_Area" localSheetId="4">'○大同川排＋'!$A$1:$BD$68</definedName>
    <definedName name="_xlnm.Print_Area" localSheetId="3">○大同川揚陸!$A$1:$K$59</definedName>
    <definedName name="_xlnm.Print_Area" localSheetId="6">'早崎＋'!$A$1:$BD$68</definedName>
    <definedName name="_xlnm.Print_Area" localSheetId="7">'早崎揚陸＋'!$A$1:$J$59</definedName>
    <definedName name="_xlnm.Print_Area" localSheetId="5">'大同川給＋'!$A$1:$AR$67</definedName>
    <definedName name="_xlnm.Print_Area" localSheetId="0">'別紙1_土砂撤去A（湖南用）'!$A$1:$I$32</definedName>
    <definedName name="_xlnm.Print_Area" localSheetId="1">'別紙2_土砂撤去B（湖北用）'!$A$1:$K$53</definedName>
    <definedName name="_xlnm.Print_Area" localSheetId="2">'様式2（湖北用）'!$A$1:$I$50</definedName>
    <definedName name="_xlnm.Print_Area">#REF!</definedName>
    <definedName name="_xlnm.Print_Titles">#N/A</definedName>
    <definedName name="T">[1]Sheet1!$A$1:$B$31</definedName>
    <definedName name="ZC">#REF!</definedName>
    <definedName name="ZT">#REF!</definedName>
    <definedName name="あ">#REF!</definedName>
    <definedName name="い">#REF!</definedName>
    <definedName name="階_段_工">#REF!</definedName>
    <definedName name="積算">#REF!</definedName>
    <definedName name="設計書">[2]設計書!#REF!</definedName>
    <definedName name="総括表">#REF!</definedName>
    <definedName name="単価">#REF!</definedName>
    <definedName name="土量">#REF!</definedName>
    <definedName name="内訳">#REF!</definedName>
    <definedName name="文字変換">'[3]0～'!$A$2:$R$330</definedName>
    <definedName name="変更積算">#REF!</definedName>
    <definedName name="変更設計">#REF!</definedName>
    <definedName name="変更内訳">#REF!</definedName>
    <definedName name="旅費">#REF!</definedName>
    <definedName name="旅費変">[2]変更積算!#REF!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3" l="1"/>
  <c r="AZ52" i="1" l="1"/>
  <c r="BB16" i="1"/>
  <c r="AZ6" i="8" l="1"/>
  <c r="G6" i="9"/>
  <c r="G5" i="9"/>
  <c r="Q11" i="1" l="1"/>
  <c r="L5" i="3" l="1"/>
  <c r="P5" i="2"/>
  <c r="AM28" i="1"/>
  <c r="AN28" i="1"/>
  <c r="AO28" i="1"/>
  <c r="AP28" i="1"/>
  <c r="AQ28" i="1"/>
  <c r="AM47" i="1"/>
  <c r="AN47" i="1"/>
  <c r="AO47" i="1"/>
  <c r="AP47" i="1"/>
  <c r="AQ47" i="1"/>
  <c r="AM54" i="1"/>
  <c r="AN54" i="1"/>
  <c r="AO54" i="1"/>
  <c r="AP54" i="1"/>
  <c r="AQ54" i="1"/>
  <c r="AM61" i="1"/>
  <c r="AN61" i="1"/>
  <c r="AO61" i="1"/>
  <c r="AP61" i="1"/>
  <c r="AQ61" i="1"/>
  <c r="BB52" i="1"/>
  <c r="AZ49" i="1"/>
  <c r="BB49" i="1"/>
  <c r="AZ50" i="1"/>
  <c r="BB50" i="1"/>
  <c r="AZ51" i="1"/>
  <c r="BB51" i="1"/>
  <c r="AZ41" i="1"/>
  <c r="BB41" i="1"/>
  <c r="AZ42" i="1"/>
  <c r="BB42" i="1"/>
  <c r="AZ43" i="1"/>
  <c r="BB43" i="1"/>
  <c r="AZ44" i="1"/>
  <c r="BB44" i="1"/>
  <c r="AZ47" i="1"/>
  <c r="BB47" i="1"/>
  <c r="AZ48" i="1"/>
  <c r="BB48" i="1"/>
  <c r="AZ29" i="1"/>
  <c r="BB29" i="1"/>
  <c r="AZ31" i="1"/>
  <c r="BB31" i="1"/>
  <c r="AZ32" i="1"/>
  <c r="BB32" i="1"/>
  <c r="AZ33" i="1"/>
  <c r="BB33" i="1"/>
  <c r="AZ34" i="1"/>
  <c r="BB34" i="1"/>
  <c r="AZ36" i="1"/>
  <c r="BB36" i="1"/>
  <c r="AZ37" i="1"/>
  <c r="BB37" i="1"/>
  <c r="AZ38" i="1"/>
  <c r="BB38" i="1"/>
  <c r="AZ39" i="1"/>
  <c r="BB39" i="1"/>
  <c r="AZ40" i="1"/>
  <c r="BB40" i="1"/>
  <c r="AK29" i="1"/>
  <c r="AM29" i="1" s="1"/>
  <c r="AK30" i="1"/>
  <c r="AN30" i="1"/>
  <c r="AK31" i="1"/>
  <c r="AM31" i="1" s="1"/>
  <c r="AK32" i="1"/>
  <c r="AP32" i="1"/>
  <c r="AK33" i="1"/>
  <c r="AO33" i="1" s="1"/>
  <c r="AK34" i="1"/>
  <c r="AN34" i="1" s="1"/>
  <c r="AK35" i="1"/>
  <c r="AM35" i="1" s="1"/>
  <c r="AK36" i="1"/>
  <c r="AP36" i="1"/>
  <c r="AK37" i="1"/>
  <c r="AO37" i="1" s="1"/>
  <c r="AK38" i="1"/>
  <c r="AN38" i="1" s="1"/>
  <c r="AK39" i="1"/>
  <c r="AM39" i="1"/>
  <c r="AK40" i="1"/>
  <c r="AP40" i="1" s="1"/>
  <c r="AK41" i="1"/>
  <c r="AM41" i="1" s="1"/>
  <c r="AK42" i="1"/>
  <c r="AO42" i="1" s="1"/>
  <c r="AK43" i="1"/>
  <c r="AM43" i="1" s="1"/>
  <c r="AK44" i="1"/>
  <c r="AP44" i="1" s="1"/>
  <c r="AK45" i="1"/>
  <c r="AO45" i="1" s="1"/>
  <c r="AK46" i="1"/>
  <c r="AO46" i="1" s="1"/>
  <c r="AK47" i="1"/>
  <c r="AK48" i="1"/>
  <c r="AP48" i="1"/>
  <c r="AK49" i="1"/>
  <c r="AO49" i="1" s="1"/>
  <c r="AK50" i="1"/>
  <c r="AN50" i="1" s="1"/>
  <c r="AK51" i="1"/>
  <c r="AM51" i="1"/>
  <c r="AK52" i="1"/>
  <c r="AP52" i="1" s="1"/>
  <c r="AK53" i="1"/>
  <c r="AO53" i="1" s="1"/>
  <c r="AK54" i="1"/>
  <c r="AK55" i="1"/>
  <c r="AN55" i="1" s="1"/>
  <c r="AK56" i="1"/>
  <c r="AP56" i="1" s="1"/>
  <c r="AK57" i="1"/>
  <c r="AO57" i="1" s="1"/>
  <c r="AK58" i="1"/>
  <c r="AN58" i="1" s="1"/>
  <c r="AK59" i="1"/>
  <c r="AN59" i="1" s="1"/>
  <c r="AK60" i="1"/>
  <c r="AP60" i="1" s="1"/>
  <c r="AK61" i="1"/>
  <c r="AK62" i="1"/>
  <c r="AN62" i="1" s="1"/>
  <c r="T54" i="1"/>
  <c r="X54" i="1" s="1"/>
  <c r="T55" i="1"/>
  <c r="V55" i="1" s="1"/>
  <c r="T56" i="1"/>
  <c r="V56" i="1" s="1"/>
  <c r="T57" i="1"/>
  <c r="Z57" i="1" s="1"/>
  <c r="T58" i="1"/>
  <c r="X58" i="1"/>
  <c r="T59" i="1"/>
  <c r="V59" i="1" s="1"/>
  <c r="T60" i="1"/>
  <c r="X60" i="1" s="1"/>
  <c r="T61" i="1"/>
  <c r="X61" i="1"/>
  <c r="T62" i="1"/>
  <c r="W62" i="1" s="1"/>
  <c r="T63" i="1"/>
  <c r="W63" i="1" s="1"/>
  <c r="T64" i="1"/>
  <c r="Y64" i="1" s="1"/>
  <c r="T65" i="1"/>
  <c r="Y65" i="1" s="1"/>
  <c r="T66" i="1"/>
  <c r="W66" i="1"/>
  <c r="T67" i="1"/>
  <c r="X67" i="1" s="1"/>
  <c r="T53" i="1"/>
  <c r="X53" i="1" s="1"/>
  <c r="T45" i="1"/>
  <c r="V45" i="1"/>
  <c r="T46" i="1"/>
  <c r="W46" i="1" s="1"/>
  <c r="T47" i="1"/>
  <c r="V47" i="1" s="1"/>
  <c r="T48" i="1"/>
  <c r="X48" i="1" s="1"/>
  <c r="T49" i="1"/>
  <c r="Z49" i="1" s="1"/>
  <c r="T50" i="1"/>
  <c r="X50" i="1"/>
  <c r="T51" i="1"/>
  <c r="X51" i="1" s="1"/>
  <c r="T52" i="1"/>
  <c r="Z52" i="1" s="1"/>
  <c r="T36" i="1"/>
  <c r="W36" i="1"/>
  <c r="T37" i="1"/>
  <c r="X37" i="1" s="1"/>
  <c r="T38" i="1"/>
  <c r="W38" i="1" s="1"/>
  <c r="V38" i="1"/>
  <c r="T39" i="1"/>
  <c r="X39" i="1" s="1"/>
  <c r="W39" i="1"/>
  <c r="T40" i="1"/>
  <c r="Y40" i="1" s="1"/>
  <c r="T41" i="1"/>
  <c r="Z41" i="1" s="1"/>
  <c r="T42" i="1"/>
  <c r="Z42" i="1" s="1"/>
  <c r="T43" i="1"/>
  <c r="Y43" i="1" s="1"/>
  <c r="X43" i="1"/>
  <c r="T44" i="1"/>
  <c r="Y44" i="1" s="1"/>
  <c r="T30" i="1"/>
  <c r="Z30" i="1" s="1"/>
  <c r="T31" i="1"/>
  <c r="V31" i="1" s="1"/>
  <c r="T32" i="1"/>
  <c r="Z32" i="1" s="1"/>
  <c r="V32" i="1"/>
  <c r="T33" i="1"/>
  <c r="T34" i="1"/>
  <c r="V34" i="1" s="1"/>
  <c r="T35" i="1"/>
  <c r="Z35" i="1"/>
  <c r="P30" i="1"/>
  <c r="Q30" i="1"/>
  <c r="R29" i="1"/>
  <c r="P29" i="1"/>
  <c r="Q29" i="1"/>
  <c r="T29" i="1"/>
  <c r="W29" i="1" s="1"/>
  <c r="Y52" i="1"/>
  <c r="H53" i="3"/>
  <c r="H5" i="3"/>
  <c r="H6" i="3"/>
  <c r="H7" i="3"/>
  <c r="H8" i="3"/>
  <c r="H9" i="3"/>
  <c r="H10" i="3"/>
  <c r="H11" i="3"/>
  <c r="H12" i="3"/>
  <c r="H13" i="3"/>
  <c r="H14" i="3"/>
  <c r="H15" i="3"/>
  <c r="H17" i="3"/>
  <c r="J5" i="3"/>
  <c r="J6" i="3"/>
  <c r="J7" i="3"/>
  <c r="J8" i="3"/>
  <c r="J9" i="3"/>
  <c r="J10" i="3"/>
  <c r="J11" i="3"/>
  <c r="J12" i="3"/>
  <c r="J13" i="3"/>
  <c r="J14" i="3"/>
  <c r="J15" i="3"/>
  <c r="J17" i="3"/>
  <c r="H16" i="3"/>
  <c r="J16" i="3"/>
  <c r="H18" i="3"/>
  <c r="H54" i="3" s="1"/>
  <c r="J18" i="3"/>
  <c r="H19" i="3"/>
  <c r="J19" i="3"/>
  <c r="H20" i="3"/>
  <c r="J20" i="3"/>
  <c r="H21" i="3"/>
  <c r="J21" i="3"/>
  <c r="H22" i="3"/>
  <c r="J22" i="3"/>
  <c r="H23" i="3"/>
  <c r="J23" i="3"/>
  <c r="H24" i="3"/>
  <c r="J24" i="3"/>
  <c r="H25" i="3"/>
  <c r="J25" i="3"/>
  <c r="H26" i="3"/>
  <c r="J26" i="3"/>
  <c r="H27" i="3"/>
  <c r="J27" i="3"/>
  <c r="H28" i="3"/>
  <c r="J28" i="3"/>
  <c r="H29" i="3"/>
  <c r="J29" i="3"/>
  <c r="H30" i="3"/>
  <c r="J30" i="3"/>
  <c r="H31" i="3"/>
  <c r="J31" i="3"/>
  <c r="H32" i="3"/>
  <c r="J32" i="3"/>
  <c r="H33" i="3"/>
  <c r="J33" i="3"/>
  <c r="H34" i="3"/>
  <c r="J34" i="3"/>
  <c r="H35" i="3"/>
  <c r="J35" i="3"/>
  <c r="H36" i="3"/>
  <c r="J36" i="3"/>
  <c r="H37" i="3"/>
  <c r="J37" i="3"/>
  <c r="H38" i="3"/>
  <c r="J38" i="3"/>
  <c r="H39" i="3"/>
  <c r="J39" i="3"/>
  <c r="H40" i="3"/>
  <c r="J40" i="3"/>
  <c r="H41" i="3"/>
  <c r="J41" i="3"/>
  <c r="H42" i="3"/>
  <c r="J42" i="3"/>
  <c r="H43" i="3"/>
  <c r="J43" i="3"/>
  <c r="H44" i="3"/>
  <c r="J44" i="3"/>
  <c r="H45" i="3"/>
  <c r="J45" i="3"/>
  <c r="H46" i="3"/>
  <c r="J46" i="3"/>
  <c r="H47" i="3"/>
  <c r="J47" i="3"/>
  <c r="H48" i="3"/>
  <c r="J48" i="3"/>
  <c r="H49" i="3"/>
  <c r="J49" i="3"/>
  <c r="H50" i="3"/>
  <c r="J50" i="3"/>
  <c r="P5" i="1"/>
  <c r="Q5" i="1"/>
  <c r="R5" i="1"/>
  <c r="T5" i="1"/>
  <c r="V5" i="1" s="1"/>
  <c r="AG5" i="1"/>
  <c r="AH5" i="1"/>
  <c r="AI5" i="1"/>
  <c r="AK5" i="1"/>
  <c r="AN5" i="1" s="1"/>
  <c r="AZ5" i="1"/>
  <c r="BB5" i="1"/>
  <c r="P6" i="1"/>
  <c r="Q6" i="1"/>
  <c r="R6" i="1"/>
  <c r="T6" i="1"/>
  <c r="Y6" i="1" s="1"/>
  <c r="AG6" i="1"/>
  <c r="AH6" i="1"/>
  <c r="AI6" i="1"/>
  <c r="AK6" i="1"/>
  <c r="AO6" i="1"/>
  <c r="AZ6" i="1"/>
  <c r="BB6" i="1"/>
  <c r="P7" i="1"/>
  <c r="Q7" i="1"/>
  <c r="R7" i="1"/>
  <c r="T7" i="1"/>
  <c r="Y7" i="1" s="1"/>
  <c r="AG7" i="1"/>
  <c r="AH7" i="1"/>
  <c r="AI7" i="1"/>
  <c r="AK7" i="1"/>
  <c r="AQ7" i="1" s="1"/>
  <c r="AZ7" i="1"/>
  <c r="BB7" i="1"/>
  <c r="P8" i="1"/>
  <c r="Q8" i="1"/>
  <c r="R8" i="1"/>
  <c r="T8" i="1"/>
  <c r="X8" i="1" s="1"/>
  <c r="AG8" i="1"/>
  <c r="AH8" i="1"/>
  <c r="AI8" i="1"/>
  <c r="AK8" i="1"/>
  <c r="AN8" i="1" s="1"/>
  <c r="AZ8" i="1"/>
  <c r="BB8" i="1"/>
  <c r="P9" i="1"/>
  <c r="Q9" i="1"/>
  <c r="R9" i="1"/>
  <c r="T9" i="1"/>
  <c r="X9" i="1" s="1"/>
  <c r="AG9" i="1"/>
  <c r="AH9" i="1"/>
  <c r="AI9" i="1"/>
  <c r="AK9" i="1"/>
  <c r="AQ9" i="1" s="1"/>
  <c r="AZ9" i="1"/>
  <c r="BB9" i="1"/>
  <c r="P10" i="1"/>
  <c r="Q10" i="1"/>
  <c r="T10" i="1"/>
  <c r="Y10" i="1"/>
  <c r="AG10" i="1"/>
  <c r="AH10" i="1"/>
  <c r="AI10" i="1"/>
  <c r="AK10" i="1"/>
  <c r="AM10" i="1" s="1"/>
  <c r="AZ10" i="1"/>
  <c r="BB10" i="1"/>
  <c r="P11" i="1"/>
  <c r="T11" i="1"/>
  <c r="X11" i="1" s="1"/>
  <c r="AG11" i="1"/>
  <c r="AH11" i="1"/>
  <c r="AI11" i="1"/>
  <c r="AK11" i="1"/>
  <c r="AM11" i="1" s="1"/>
  <c r="AZ11" i="1"/>
  <c r="BB11" i="1"/>
  <c r="P12" i="1"/>
  <c r="Q12" i="1"/>
  <c r="R12" i="1"/>
  <c r="T12" i="1"/>
  <c r="Z12" i="1" s="1"/>
  <c r="AG12" i="1"/>
  <c r="AH12" i="1"/>
  <c r="AI12" i="1"/>
  <c r="AK12" i="1"/>
  <c r="AN12" i="1" s="1"/>
  <c r="AZ12" i="1"/>
  <c r="BB12" i="1"/>
  <c r="P13" i="1"/>
  <c r="Q13" i="1"/>
  <c r="R13" i="1"/>
  <c r="T13" i="1"/>
  <c r="X13" i="1" s="1"/>
  <c r="AG13" i="1"/>
  <c r="AH13" i="1"/>
  <c r="AI13" i="1"/>
  <c r="AK13" i="1"/>
  <c r="AO13" i="1" s="1"/>
  <c r="AZ13" i="1"/>
  <c r="BB13" i="1"/>
  <c r="P14" i="1"/>
  <c r="Q14" i="1"/>
  <c r="R14" i="1"/>
  <c r="T14" i="1"/>
  <c r="X14" i="1"/>
  <c r="AG14" i="1"/>
  <c r="AH14" i="1"/>
  <c r="AI14" i="1"/>
  <c r="AK14" i="1"/>
  <c r="AP14" i="1" s="1"/>
  <c r="AQ14" i="1"/>
  <c r="AZ14" i="1"/>
  <c r="BB14" i="1"/>
  <c r="P15" i="1"/>
  <c r="Q15" i="1"/>
  <c r="R15" i="1"/>
  <c r="T15" i="1"/>
  <c r="Y15" i="1" s="1"/>
  <c r="AG15" i="1"/>
  <c r="AH15" i="1"/>
  <c r="AI15" i="1"/>
  <c r="AK15" i="1"/>
  <c r="AM15" i="1" s="1"/>
  <c r="AZ15" i="1"/>
  <c r="BB15" i="1"/>
  <c r="P16" i="1"/>
  <c r="Q16" i="1"/>
  <c r="R16" i="1"/>
  <c r="T16" i="1"/>
  <c r="V16" i="1" s="1"/>
  <c r="AG16" i="1"/>
  <c r="AH16" i="1"/>
  <c r="AI16" i="1"/>
  <c r="AK16" i="1"/>
  <c r="AP16" i="1" s="1"/>
  <c r="AZ16" i="1"/>
  <c r="P17" i="1"/>
  <c r="Q17" i="1"/>
  <c r="R17" i="1"/>
  <c r="T17" i="1"/>
  <c r="X17" i="1" s="1"/>
  <c r="AG17" i="1"/>
  <c r="AH17" i="1"/>
  <c r="AI17" i="1"/>
  <c r="AK17" i="1"/>
  <c r="AM17" i="1" s="1"/>
  <c r="AZ17" i="1"/>
  <c r="BB17" i="1"/>
  <c r="AG18" i="1"/>
  <c r="AH18" i="1"/>
  <c r="AI18" i="1"/>
  <c r="AK18" i="1"/>
  <c r="AQ18" i="1"/>
  <c r="AZ18" i="1"/>
  <c r="BB18" i="1"/>
  <c r="P19" i="1"/>
  <c r="Q19" i="1"/>
  <c r="R19" i="1"/>
  <c r="T19" i="1"/>
  <c r="Z19" i="1" s="1"/>
  <c r="AG19" i="1"/>
  <c r="AH19" i="1"/>
  <c r="AI19" i="1"/>
  <c r="AK19" i="1"/>
  <c r="AQ19" i="1" s="1"/>
  <c r="AZ19" i="1"/>
  <c r="BB19" i="1"/>
  <c r="P20" i="1"/>
  <c r="Q20" i="1"/>
  <c r="R20" i="1"/>
  <c r="T20" i="1"/>
  <c r="W20" i="1" s="1"/>
  <c r="AG20" i="1"/>
  <c r="AH20" i="1"/>
  <c r="AI20" i="1"/>
  <c r="AK20" i="1"/>
  <c r="AM20" i="1" s="1"/>
  <c r="AZ20" i="1"/>
  <c r="BB20" i="1"/>
  <c r="AG21" i="1"/>
  <c r="AH21" i="1"/>
  <c r="AI21" i="1"/>
  <c r="AK21" i="1"/>
  <c r="AP21" i="1" s="1"/>
  <c r="AZ21" i="1"/>
  <c r="BB21" i="1"/>
  <c r="P22" i="1"/>
  <c r="Q22" i="1"/>
  <c r="R22" i="1"/>
  <c r="T22" i="1"/>
  <c r="Y22" i="1" s="1"/>
  <c r="AG22" i="1"/>
  <c r="AH22" i="1"/>
  <c r="AI22" i="1"/>
  <c r="AK22" i="1"/>
  <c r="AQ22" i="1" s="1"/>
  <c r="AZ22" i="1"/>
  <c r="BB22" i="1"/>
  <c r="AG23" i="1"/>
  <c r="AH23" i="1"/>
  <c r="AI23" i="1"/>
  <c r="AK23" i="1"/>
  <c r="AN23" i="1" s="1"/>
  <c r="AZ23" i="1"/>
  <c r="BB23" i="1"/>
  <c r="P24" i="1"/>
  <c r="Q24" i="1"/>
  <c r="R24" i="1"/>
  <c r="T24" i="1"/>
  <c r="Y24" i="1"/>
  <c r="AG24" i="1"/>
  <c r="AH24" i="1"/>
  <c r="AI24" i="1"/>
  <c r="AK24" i="1"/>
  <c r="AM24" i="1"/>
  <c r="AZ24" i="1"/>
  <c r="BB24" i="1"/>
  <c r="P25" i="1"/>
  <c r="Q25" i="1"/>
  <c r="R25" i="1"/>
  <c r="T25" i="1"/>
  <c r="W25" i="1" s="1"/>
  <c r="AG25" i="1"/>
  <c r="AH25" i="1"/>
  <c r="AI25" i="1"/>
  <c r="AK25" i="1"/>
  <c r="AN25" i="1"/>
  <c r="AZ25" i="1"/>
  <c r="BB25" i="1"/>
  <c r="P26" i="1"/>
  <c r="Q26" i="1"/>
  <c r="R26" i="1"/>
  <c r="T26" i="1"/>
  <c r="V26" i="1" s="1"/>
  <c r="AG26" i="1"/>
  <c r="AH26" i="1"/>
  <c r="AI26" i="1"/>
  <c r="AK26" i="1"/>
  <c r="AN26" i="1"/>
  <c r="AZ26" i="1"/>
  <c r="BB26" i="1"/>
  <c r="P27" i="1"/>
  <c r="Q27" i="1"/>
  <c r="R27" i="1"/>
  <c r="T27" i="1"/>
  <c r="V27" i="1" s="1"/>
  <c r="AG27" i="1"/>
  <c r="AH27" i="1"/>
  <c r="AI27" i="1"/>
  <c r="AK27" i="1"/>
  <c r="AQ27" i="1" s="1"/>
  <c r="AZ27" i="1"/>
  <c r="BB27" i="1"/>
  <c r="P28" i="1"/>
  <c r="Q28" i="1"/>
  <c r="R28" i="1"/>
  <c r="T28" i="1"/>
  <c r="W28" i="1" s="1"/>
  <c r="V28" i="1"/>
  <c r="AZ28" i="1"/>
  <c r="BB28" i="1"/>
  <c r="Q5" i="2"/>
  <c r="T5" i="2"/>
  <c r="R5" i="2" s="1"/>
  <c r="AG5" i="2"/>
  <c r="AH5" i="2"/>
  <c r="AK5" i="2"/>
  <c r="AM5" i="2" s="1"/>
  <c r="P6" i="2"/>
  <c r="Q6" i="2"/>
  <c r="T6" i="2"/>
  <c r="W6" i="2" s="1"/>
  <c r="AG6" i="2"/>
  <c r="AH6" i="2"/>
  <c r="AK6" i="2"/>
  <c r="AM6" i="2" s="1"/>
  <c r="AP6" i="2"/>
  <c r="AQ6" i="2"/>
  <c r="P7" i="2"/>
  <c r="Q7" i="2"/>
  <c r="T7" i="2"/>
  <c r="R7" i="2"/>
  <c r="AG7" i="2"/>
  <c r="AH7" i="2"/>
  <c r="AK7" i="2"/>
  <c r="AN7" i="2"/>
  <c r="P8" i="2"/>
  <c r="Q8" i="2"/>
  <c r="T8" i="2"/>
  <c r="Z8" i="2" s="1"/>
  <c r="V8" i="2"/>
  <c r="Y8" i="2"/>
  <c r="AG8" i="2"/>
  <c r="AH8" i="2"/>
  <c r="AK8" i="2"/>
  <c r="AP8" i="2" s="1"/>
  <c r="P9" i="2"/>
  <c r="Q9" i="2"/>
  <c r="T9" i="2"/>
  <c r="W9" i="2" s="1"/>
  <c r="AG9" i="2"/>
  <c r="AH9" i="2"/>
  <c r="AK9" i="2"/>
  <c r="AM9" i="2" s="1"/>
  <c r="P10" i="2"/>
  <c r="Q10" i="2"/>
  <c r="T10" i="2"/>
  <c r="Y10" i="2" s="1"/>
  <c r="AG10" i="2"/>
  <c r="AH10" i="2"/>
  <c r="AK10" i="2"/>
  <c r="AN10" i="2" s="1"/>
  <c r="P11" i="2"/>
  <c r="Q11" i="2"/>
  <c r="T11" i="2"/>
  <c r="V11" i="2" s="1"/>
  <c r="AG11" i="2"/>
  <c r="AH11" i="2"/>
  <c r="AK11" i="2"/>
  <c r="AO11" i="2" s="1"/>
  <c r="P12" i="2"/>
  <c r="Q12" i="2"/>
  <c r="T12" i="2"/>
  <c r="X12" i="2" s="1"/>
  <c r="AG12" i="2"/>
  <c r="AH12" i="2"/>
  <c r="AK12" i="2"/>
  <c r="AI12" i="2" s="1"/>
  <c r="P13" i="2"/>
  <c r="Q13" i="2"/>
  <c r="T13" i="2"/>
  <c r="W13" i="2" s="1"/>
  <c r="AG13" i="2"/>
  <c r="AH13" i="2"/>
  <c r="AK13" i="2"/>
  <c r="AP13" i="2" s="1"/>
  <c r="P14" i="2"/>
  <c r="Q14" i="2"/>
  <c r="T14" i="2"/>
  <c r="V14" i="2" s="1"/>
  <c r="AG14" i="2"/>
  <c r="AH14" i="2"/>
  <c r="AK14" i="2"/>
  <c r="AO14" i="2" s="1"/>
  <c r="P15" i="2"/>
  <c r="Q15" i="2"/>
  <c r="T15" i="2"/>
  <c r="Z15" i="2" s="1"/>
  <c r="AG15" i="2"/>
  <c r="AH15" i="2"/>
  <c r="AI15" i="2"/>
  <c r="AK15" i="2"/>
  <c r="AM15" i="2" s="1"/>
  <c r="AP15" i="2"/>
  <c r="AG16" i="2"/>
  <c r="AH16" i="2"/>
  <c r="AI16" i="2"/>
  <c r="AK16" i="2"/>
  <c r="AP16" i="2" s="1"/>
  <c r="P17" i="2"/>
  <c r="Q17" i="2"/>
  <c r="T17" i="2"/>
  <c r="W17" i="2" s="1"/>
  <c r="AG17" i="2"/>
  <c r="AH17" i="2"/>
  <c r="AK17" i="2"/>
  <c r="AP17" i="2" s="1"/>
  <c r="AM17" i="2"/>
  <c r="P18" i="2"/>
  <c r="Q18" i="2"/>
  <c r="T18" i="2"/>
  <c r="Y18" i="2" s="1"/>
  <c r="V18" i="2"/>
  <c r="W18" i="2"/>
  <c r="AG18" i="2"/>
  <c r="AH18" i="2"/>
  <c r="AK18" i="2"/>
  <c r="AM18" i="2" s="1"/>
  <c r="P19" i="2"/>
  <c r="Q19" i="2"/>
  <c r="T19" i="2"/>
  <c r="Y19" i="2" s="1"/>
  <c r="AG19" i="2"/>
  <c r="AH19" i="2"/>
  <c r="AI19" i="2"/>
  <c r="AK19" i="2"/>
  <c r="AM19" i="2"/>
  <c r="AN19" i="2"/>
  <c r="AO19" i="2"/>
  <c r="AP19" i="2"/>
  <c r="AQ19" i="2"/>
  <c r="P20" i="2"/>
  <c r="Q20" i="2"/>
  <c r="T20" i="2"/>
  <c r="Z20" i="2" s="1"/>
  <c r="V20" i="2"/>
  <c r="Y20" i="2"/>
  <c r="AG20" i="2"/>
  <c r="AH20" i="2"/>
  <c r="AI20" i="2"/>
  <c r="AK20" i="2"/>
  <c r="AM20" i="2"/>
  <c r="AN20" i="2"/>
  <c r="AO20" i="2"/>
  <c r="AP20" i="2"/>
  <c r="AQ20" i="2"/>
  <c r="P21" i="2"/>
  <c r="Q21" i="2"/>
  <c r="T21" i="2"/>
  <c r="X21" i="2" s="1"/>
  <c r="AG21" i="2"/>
  <c r="AH21" i="2"/>
  <c r="AI21" i="2"/>
  <c r="AK21" i="2"/>
  <c r="AM21" i="2"/>
  <c r="AN21" i="2"/>
  <c r="AO21" i="2"/>
  <c r="AP21" i="2"/>
  <c r="AQ21" i="2"/>
  <c r="P22" i="2"/>
  <c r="Q22" i="2"/>
  <c r="T22" i="2"/>
  <c r="V22" i="2" s="1"/>
  <c r="W22" i="2"/>
  <c r="AG22" i="2"/>
  <c r="AH22" i="2"/>
  <c r="AI22" i="2"/>
  <c r="AK22" i="2"/>
  <c r="AM22" i="2"/>
  <c r="AN22" i="2"/>
  <c r="AO22" i="2"/>
  <c r="AP22" i="2"/>
  <c r="AQ22" i="2"/>
  <c r="P23" i="2"/>
  <c r="Q23" i="2"/>
  <c r="T23" i="2"/>
  <c r="R23" i="2" s="1"/>
  <c r="AG23" i="2"/>
  <c r="AH23" i="2"/>
  <c r="AI23" i="2"/>
  <c r="AK23" i="2"/>
  <c r="AM23" i="2"/>
  <c r="AN23" i="2"/>
  <c r="AO23" i="2"/>
  <c r="AP23" i="2"/>
  <c r="AQ23" i="2"/>
  <c r="P24" i="2"/>
  <c r="Q24" i="2"/>
  <c r="T24" i="2"/>
  <c r="V24" i="2" s="1"/>
  <c r="AG24" i="2"/>
  <c r="AH24" i="2"/>
  <c r="AI24" i="2"/>
  <c r="AK24" i="2"/>
  <c r="AM24" i="2"/>
  <c r="AN24" i="2"/>
  <c r="AO24" i="2"/>
  <c r="AP24" i="2"/>
  <c r="AQ24" i="2"/>
  <c r="P25" i="2"/>
  <c r="Q25" i="2"/>
  <c r="T25" i="2"/>
  <c r="W25" i="2" s="1"/>
  <c r="AG25" i="2"/>
  <c r="AH25" i="2"/>
  <c r="AI25" i="2"/>
  <c r="AK25" i="2"/>
  <c r="AM25" i="2"/>
  <c r="AN25" i="2"/>
  <c r="AO25" i="2"/>
  <c r="AP25" i="2"/>
  <c r="AQ25" i="2"/>
  <c r="P26" i="2"/>
  <c r="Q26" i="2"/>
  <c r="T26" i="2"/>
  <c r="Y26" i="2" s="1"/>
  <c r="W26" i="2"/>
  <c r="AG26" i="2"/>
  <c r="AH26" i="2"/>
  <c r="AI26" i="2"/>
  <c r="AK26" i="2"/>
  <c r="AM26" i="2"/>
  <c r="AN26" i="2"/>
  <c r="AO26" i="2"/>
  <c r="AP26" i="2"/>
  <c r="AQ26" i="2"/>
  <c r="P27" i="2"/>
  <c r="Q27" i="2"/>
  <c r="T27" i="2"/>
  <c r="Y27" i="2" s="1"/>
  <c r="X27" i="2"/>
  <c r="R27" i="2"/>
  <c r="AG27" i="2"/>
  <c r="AH27" i="2"/>
  <c r="AI27" i="2"/>
  <c r="AK27" i="2"/>
  <c r="AM27" i="2"/>
  <c r="AN27" i="2"/>
  <c r="AO27" i="2"/>
  <c r="AP27" i="2"/>
  <c r="AQ27" i="2"/>
  <c r="P28" i="2"/>
  <c r="Q28" i="2"/>
  <c r="T28" i="2"/>
  <c r="Y28" i="2" s="1"/>
  <c r="AG28" i="2"/>
  <c r="AH28" i="2"/>
  <c r="AI28" i="2"/>
  <c r="AK28" i="2"/>
  <c r="AM28" i="2"/>
  <c r="AN28" i="2"/>
  <c r="AO28" i="2"/>
  <c r="AP28" i="2"/>
  <c r="AQ28" i="2"/>
  <c r="P29" i="2"/>
  <c r="Q29" i="2"/>
  <c r="T29" i="2"/>
  <c r="W29" i="2" s="1"/>
  <c r="Y29" i="2"/>
  <c r="AG29" i="2"/>
  <c r="AH29" i="2"/>
  <c r="AI29" i="2"/>
  <c r="AK29" i="2"/>
  <c r="AM29" i="2"/>
  <c r="AN29" i="2"/>
  <c r="AO29" i="2"/>
  <c r="AP29" i="2"/>
  <c r="AQ29" i="2"/>
  <c r="P30" i="2"/>
  <c r="Q30" i="2"/>
  <c r="T30" i="2"/>
  <c r="W30" i="2" s="1"/>
  <c r="AG30" i="2"/>
  <c r="AH30" i="2"/>
  <c r="AI30" i="2"/>
  <c r="AK30" i="2"/>
  <c r="AM30" i="2"/>
  <c r="AN30" i="2"/>
  <c r="AO30" i="2"/>
  <c r="AP30" i="2"/>
  <c r="AQ30" i="2"/>
  <c r="P31" i="2"/>
  <c r="Q31" i="2"/>
  <c r="T31" i="2"/>
  <c r="W31" i="2" s="1"/>
  <c r="AG31" i="2"/>
  <c r="AH31" i="2"/>
  <c r="AI31" i="2"/>
  <c r="AK31" i="2"/>
  <c r="AM31" i="2"/>
  <c r="AN31" i="2"/>
  <c r="AO31" i="2"/>
  <c r="AP31" i="2"/>
  <c r="AQ31" i="2"/>
  <c r="P32" i="2"/>
  <c r="Q32" i="2"/>
  <c r="T32" i="2"/>
  <c r="AG32" i="2"/>
  <c r="AH32" i="2"/>
  <c r="AI32" i="2"/>
  <c r="AK32" i="2"/>
  <c r="AM32" i="2"/>
  <c r="AN32" i="2"/>
  <c r="AO32" i="2"/>
  <c r="AP32" i="2"/>
  <c r="AQ32" i="2"/>
  <c r="P33" i="2"/>
  <c r="Q33" i="2"/>
  <c r="T33" i="2"/>
  <c r="W33" i="2"/>
  <c r="Y33" i="2"/>
  <c r="AG33" i="2"/>
  <c r="AH33" i="2"/>
  <c r="AI33" i="2"/>
  <c r="AK33" i="2"/>
  <c r="AM33" i="2"/>
  <c r="AN33" i="2"/>
  <c r="AO33" i="2"/>
  <c r="AP33" i="2"/>
  <c r="AQ33" i="2"/>
  <c r="P34" i="2"/>
  <c r="Q34" i="2"/>
  <c r="T34" i="2"/>
  <c r="X34" i="2" s="1"/>
  <c r="AG34" i="2"/>
  <c r="AH34" i="2"/>
  <c r="AI34" i="2"/>
  <c r="AK34" i="2"/>
  <c r="AM34" i="2"/>
  <c r="AN34" i="2"/>
  <c r="AO34" i="2"/>
  <c r="AP34" i="2"/>
  <c r="AQ34" i="2"/>
  <c r="P35" i="2"/>
  <c r="Q35" i="2"/>
  <c r="R35" i="2"/>
  <c r="T35" i="2"/>
  <c r="W35" i="2" s="1"/>
  <c r="X35" i="2"/>
  <c r="Y35" i="2"/>
  <c r="AG35" i="2"/>
  <c r="AH35" i="2"/>
  <c r="AI35" i="2"/>
  <c r="AK35" i="2"/>
  <c r="AM35" i="2"/>
  <c r="AN35" i="2"/>
  <c r="AO35" i="2"/>
  <c r="AP35" i="2"/>
  <c r="AQ35" i="2"/>
  <c r="P36" i="2"/>
  <c r="Q36" i="2"/>
  <c r="T36" i="2"/>
  <c r="R36" i="2" s="1"/>
  <c r="AM36" i="2"/>
  <c r="AN36" i="2"/>
  <c r="AO36" i="2"/>
  <c r="AP36" i="2"/>
  <c r="AQ36" i="2"/>
  <c r="P37" i="2"/>
  <c r="Q37" i="2"/>
  <c r="T37" i="2"/>
  <c r="Y37" i="2" s="1"/>
  <c r="V37" i="2"/>
  <c r="W37" i="2"/>
  <c r="AM37" i="2"/>
  <c r="AN37" i="2"/>
  <c r="AO37" i="2"/>
  <c r="AP37" i="2"/>
  <c r="AQ37" i="2"/>
  <c r="P38" i="2"/>
  <c r="Q38" i="2"/>
  <c r="T38" i="2"/>
  <c r="X38" i="2" s="1"/>
  <c r="AM38" i="2"/>
  <c r="AN38" i="2"/>
  <c r="AO38" i="2"/>
  <c r="AP38" i="2"/>
  <c r="AQ38" i="2"/>
  <c r="P39" i="2"/>
  <c r="Q39" i="2"/>
  <c r="T39" i="2"/>
  <c r="R39" i="2" s="1"/>
  <c r="W39" i="2"/>
  <c r="V39" i="2"/>
  <c r="Z39" i="2"/>
  <c r="AM39" i="2"/>
  <c r="AN39" i="2"/>
  <c r="AO39" i="2"/>
  <c r="AP39" i="2"/>
  <c r="AQ39" i="2"/>
  <c r="P40" i="2"/>
  <c r="Q40" i="2"/>
  <c r="T40" i="2"/>
  <c r="R40" i="2" s="1"/>
  <c r="AM40" i="2"/>
  <c r="AN40" i="2"/>
  <c r="AO40" i="2"/>
  <c r="AP40" i="2"/>
  <c r="AQ40" i="2"/>
  <c r="P41" i="2"/>
  <c r="Q41" i="2"/>
  <c r="T41" i="2"/>
  <c r="W41" i="2" s="1"/>
  <c r="AM41" i="2"/>
  <c r="AN41" i="2"/>
  <c r="AO41" i="2"/>
  <c r="AP41" i="2"/>
  <c r="AQ41" i="2"/>
  <c r="P42" i="2"/>
  <c r="Q42" i="2"/>
  <c r="T42" i="2"/>
  <c r="Y42" i="2" s="1"/>
  <c r="X42" i="2"/>
  <c r="AM42" i="2"/>
  <c r="AN42" i="2"/>
  <c r="AO42" i="2"/>
  <c r="AP42" i="2"/>
  <c r="AQ42" i="2"/>
  <c r="P43" i="2"/>
  <c r="Q43" i="2"/>
  <c r="T43" i="2"/>
  <c r="X43" i="2" s="1"/>
  <c r="W43" i="2"/>
  <c r="V43" i="2"/>
  <c r="AM43" i="2"/>
  <c r="AN43" i="2"/>
  <c r="AO43" i="2"/>
  <c r="AP43" i="2"/>
  <c r="AQ43" i="2"/>
  <c r="P44" i="2"/>
  <c r="Q44" i="2"/>
  <c r="T44" i="2"/>
  <c r="X44" i="2" s="1"/>
  <c r="AM44" i="2"/>
  <c r="AN44" i="2"/>
  <c r="AO44" i="2"/>
  <c r="AP44" i="2"/>
  <c r="AQ44" i="2"/>
  <c r="P45" i="2"/>
  <c r="Q45" i="2"/>
  <c r="T45" i="2"/>
  <c r="V45" i="2" s="1"/>
  <c r="W45" i="2"/>
  <c r="Y45" i="2"/>
  <c r="AM45" i="2"/>
  <c r="AN45" i="2"/>
  <c r="AO45" i="2"/>
  <c r="AP45" i="2"/>
  <c r="AQ45" i="2"/>
  <c r="P46" i="2"/>
  <c r="Q46" i="2"/>
  <c r="T46" i="2"/>
  <c r="X46" i="2" s="1"/>
  <c r="AM46" i="2"/>
  <c r="AN46" i="2"/>
  <c r="AO46" i="2"/>
  <c r="AP46" i="2"/>
  <c r="AQ46" i="2"/>
  <c r="P47" i="2"/>
  <c r="Q47" i="2"/>
  <c r="T47" i="2"/>
  <c r="R47" i="2" s="1"/>
  <c r="AM47" i="2"/>
  <c r="AN47" i="2"/>
  <c r="AO47" i="2"/>
  <c r="AP47" i="2"/>
  <c r="AQ47" i="2"/>
  <c r="P48" i="2"/>
  <c r="Q48" i="2"/>
  <c r="T48" i="2"/>
  <c r="V48" i="2" s="1"/>
  <c r="AM48" i="2"/>
  <c r="AN48" i="2"/>
  <c r="AO48" i="2"/>
  <c r="AP48" i="2"/>
  <c r="AQ48" i="2"/>
  <c r="P49" i="2"/>
  <c r="Q49" i="2"/>
  <c r="T49" i="2"/>
  <c r="W49" i="2" s="1"/>
  <c r="AM49" i="2"/>
  <c r="AN49" i="2"/>
  <c r="AO49" i="2"/>
  <c r="AP49" i="2"/>
  <c r="AQ49" i="2"/>
  <c r="AM50" i="2"/>
  <c r="AN50" i="2"/>
  <c r="AO50" i="2"/>
  <c r="AP50" i="2"/>
  <c r="AQ50" i="2"/>
  <c r="P51" i="2"/>
  <c r="Q51" i="2"/>
  <c r="T51" i="2"/>
  <c r="W51" i="2" s="1"/>
  <c r="AM51" i="2"/>
  <c r="AN51" i="2"/>
  <c r="AO51" i="2"/>
  <c r="AP51" i="2"/>
  <c r="AQ51" i="2"/>
  <c r="P52" i="2"/>
  <c r="Q52" i="2"/>
  <c r="T52" i="2"/>
  <c r="R52" i="2" s="1"/>
  <c r="AM52" i="2"/>
  <c r="AN52" i="2"/>
  <c r="AO52" i="2"/>
  <c r="AP52" i="2"/>
  <c r="AQ52" i="2"/>
  <c r="P53" i="2"/>
  <c r="Q53" i="2"/>
  <c r="T53" i="2"/>
  <c r="W53" i="2" s="1"/>
  <c r="V53" i="2"/>
  <c r="AM53" i="2"/>
  <c r="AN53" i="2"/>
  <c r="AO53" i="2"/>
  <c r="AP53" i="2"/>
  <c r="AQ53" i="2"/>
  <c r="AM54" i="2"/>
  <c r="AN54" i="2"/>
  <c r="AO54" i="2"/>
  <c r="AP54" i="2"/>
  <c r="AQ54" i="2"/>
  <c r="P55" i="2"/>
  <c r="Q55" i="2"/>
  <c r="T55" i="2"/>
  <c r="Y55" i="2" s="1"/>
  <c r="W55" i="2"/>
  <c r="AM55" i="2"/>
  <c r="AN55" i="2"/>
  <c r="AO55" i="2"/>
  <c r="AP55" i="2"/>
  <c r="AQ55" i="2"/>
  <c r="P56" i="2"/>
  <c r="Q56" i="2"/>
  <c r="T56" i="2"/>
  <c r="R56" i="2" s="1"/>
  <c r="AM56" i="2"/>
  <c r="AN56" i="2"/>
  <c r="AO56" i="2"/>
  <c r="AP56" i="2"/>
  <c r="AQ56" i="2"/>
  <c r="P57" i="2"/>
  <c r="Q57" i="2"/>
  <c r="T57" i="2"/>
  <c r="R57" i="2" s="1"/>
  <c r="V57" i="2"/>
  <c r="W57" i="2"/>
  <c r="Z57" i="2"/>
  <c r="AM57" i="2"/>
  <c r="AN57" i="2"/>
  <c r="AO57" i="2"/>
  <c r="AP57" i="2"/>
  <c r="AQ57" i="2"/>
  <c r="P58" i="2"/>
  <c r="Q58" i="2"/>
  <c r="T58" i="2"/>
  <c r="X58" i="2" s="1"/>
  <c r="AM58" i="2"/>
  <c r="AN58" i="2"/>
  <c r="AO58" i="2"/>
  <c r="AP58" i="2"/>
  <c r="AQ58" i="2"/>
  <c r="P59" i="2"/>
  <c r="Q59" i="2"/>
  <c r="T59" i="2"/>
  <c r="Y59" i="2" s="1"/>
  <c r="W59" i="2"/>
  <c r="AM59" i="2"/>
  <c r="AN59" i="2"/>
  <c r="AO59" i="2"/>
  <c r="AP59" i="2"/>
  <c r="AQ59" i="2"/>
  <c r="P60" i="2"/>
  <c r="Q60" i="2"/>
  <c r="T60" i="2"/>
  <c r="Y60" i="2" s="1"/>
  <c r="X60" i="2"/>
  <c r="R60" i="2"/>
  <c r="AM60" i="2"/>
  <c r="AN60" i="2"/>
  <c r="AO60" i="2"/>
  <c r="AP60" i="2"/>
  <c r="AQ60" i="2"/>
  <c r="P61" i="2"/>
  <c r="Q61" i="2"/>
  <c r="R61" i="2"/>
  <c r="T61" i="2"/>
  <c r="V61" i="2" s="1"/>
  <c r="W61" i="2"/>
  <c r="X61" i="2"/>
  <c r="AM61" i="2"/>
  <c r="AN61" i="2"/>
  <c r="AO61" i="2"/>
  <c r="AP61" i="2"/>
  <c r="AQ61" i="2"/>
  <c r="P62" i="2"/>
  <c r="Q62" i="2"/>
  <c r="T62" i="2"/>
  <c r="V62" i="2" s="1"/>
  <c r="AM62" i="2"/>
  <c r="AN62" i="2"/>
  <c r="AO62" i="2"/>
  <c r="AP62" i="2"/>
  <c r="AQ62" i="2"/>
  <c r="P63" i="2"/>
  <c r="Q63" i="2"/>
  <c r="T63" i="2"/>
  <c r="W63" i="2" s="1"/>
  <c r="V63" i="2"/>
  <c r="AM63" i="2"/>
  <c r="AN63" i="2"/>
  <c r="AO63" i="2"/>
  <c r="AP63" i="2"/>
  <c r="AQ63" i="2"/>
  <c r="P64" i="2"/>
  <c r="Q64" i="2"/>
  <c r="T64" i="2"/>
  <c r="X64" i="2" s="1"/>
  <c r="AM64" i="2"/>
  <c r="AN64" i="2"/>
  <c r="AO64" i="2"/>
  <c r="AP64" i="2"/>
  <c r="AQ64" i="2"/>
  <c r="P65" i="2"/>
  <c r="Q65" i="2"/>
  <c r="T65" i="2"/>
  <c r="Z65" i="2" s="1"/>
  <c r="W65" i="2"/>
  <c r="AM65" i="2"/>
  <c r="AN65" i="2"/>
  <c r="AO65" i="2"/>
  <c r="AP65" i="2"/>
  <c r="AQ65" i="2"/>
  <c r="AM66" i="2"/>
  <c r="AN66" i="2"/>
  <c r="AO66" i="2"/>
  <c r="AP66" i="2"/>
  <c r="AQ66" i="2"/>
  <c r="P67" i="2"/>
  <c r="Q67" i="2"/>
  <c r="T67" i="2"/>
  <c r="W67" i="2" s="1"/>
  <c r="AM67" i="2"/>
  <c r="AN67" i="2"/>
  <c r="AO67" i="2"/>
  <c r="AP67" i="2"/>
  <c r="AQ67" i="2"/>
  <c r="AG68" i="2"/>
  <c r="AH68" i="2"/>
  <c r="L1" i="8"/>
  <c r="AT1" i="8"/>
  <c r="P5" i="8"/>
  <c r="Q5" i="8"/>
  <c r="R5" i="8"/>
  <c r="T5" i="8"/>
  <c r="W5" i="8" s="1"/>
  <c r="AZ5" i="8"/>
  <c r="BB5" i="8"/>
  <c r="P6" i="8"/>
  <c r="Q6" i="8"/>
  <c r="T6" i="8"/>
  <c r="V6" i="8"/>
  <c r="Y6" i="8"/>
  <c r="BB6" i="8"/>
  <c r="P7" i="8"/>
  <c r="Q7" i="8"/>
  <c r="G15" i="8" s="1"/>
  <c r="T7" i="8"/>
  <c r="W7" i="8" s="1"/>
  <c r="AZ7" i="8"/>
  <c r="BB7" i="8"/>
  <c r="AZ8" i="8"/>
  <c r="BB8" i="8"/>
  <c r="P9" i="8"/>
  <c r="Q9" i="8"/>
  <c r="T9" i="8"/>
  <c r="Y9" i="8" s="1"/>
  <c r="W9" i="8"/>
  <c r="AZ9" i="8"/>
  <c r="BB9" i="8"/>
  <c r="AZ10" i="8"/>
  <c r="BB10" i="8"/>
  <c r="P11" i="8"/>
  <c r="Q11" i="8"/>
  <c r="T11" i="8"/>
  <c r="W11" i="8" s="1"/>
  <c r="AZ11" i="8"/>
  <c r="BB11" i="8"/>
  <c r="AZ12" i="8"/>
  <c r="BB12" i="8"/>
  <c r="P13" i="8"/>
  <c r="Q13" i="8"/>
  <c r="T13" i="8"/>
  <c r="W13" i="8" s="1"/>
  <c r="AZ13" i="8"/>
  <c r="BB13" i="8"/>
  <c r="P14" i="8"/>
  <c r="Q14" i="8"/>
  <c r="G13" i="8" s="1"/>
  <c r="T14" i="8"/>
  <c r="V14" i="8" s="1"/>
  <c r="Y14" i="8"/>
  <c r="AZ14" i="8"/>
  <c r="BB14" i="8"/>
  <c r="P15" i="8"/>
  <c r="Q15" i="8"/>
  <c r="T15" i="8"/>
  <c r="R15" i="8" s="1"/>
  <c r="AZ15" i="8"/>
  <c r="BB15" i="8"/>
  <c r="G16" i="8"/>
  <c r="P16" i="8"/>
  <c r="Q16" i="8"/>
  <c r="T16" i="8"/>
  <c r="Y16" i="8" s="1"/>
  <c r="AZ16" i="8"/>
  <c r="BB16" i="8"/>
  <c r="V17" i="8"/>
  <c r="W17" i="8"/>
  <c r="X17" i="8"/>
  <c r="Y17" i="8"/>
  <c r="Z17" i="8"/>
  <c r="AZ17" i="8"/>
  <c r="BB17" i="8"/>
  <c r="AZ18" i="8"/>
  <c r="BB18" i="8"/>
  <c r="AZ19" i="8"/>
  <c r="BB19" i="8"/>
  <c r="AZ20" i="8"/>
  <c r="BB20" i="8"/>
  <c r="AZ21" i="8"/>
  <c r="BB21" i="8"/>
  <c r="AZ22" i="8"/>
  <c r="BB22" i="8"/>
  <c r="AZ23" i="8"/>
  <c r="BB23" i="8"/>
  <c r="AZ24" i="8"/>
  <c r="BB24" i="8"/>
  <c r="AZ25" i="8"/>
  <c r="BB25" i="8"/>
  <c r="AZ26" i="8"/>
  <c r="BB26" i="8"/>
  <c r="AZ27" i="8"/>
  <c r="BB27" i="8"/>
  <c r="AZ28" i="8"/>
  <c r="BB28" i="8"/>
  <c r="AZ29" i="8"/>
  <c r="BB29" i="8"/>
  <c r="AZ30" i="8"/>
  <c r="BB30" i="8"/>
  <c r="AZ31" i="8"/>
  <c r="BB31" i="8"/>
  <c r="G32" i="8"/>
  <c r="AZ32" i="8"/>
  <c r="BB32" i="8"/>
  <c r="AZ33" i="8"/>
  <c r="BB33" i="8"/>
  <c r="AZ34" i="8"/>
  <c r="BB34" i="8"/>
  <c r="AZ35" i="8"/>
  <c r="AZ36" i="8"/>
  <c r="BB36" i="8"/>
  <c r="AZ37" i="8"/>
  <c r="BB37" i="8"/>
  <c r="AZ38" i="8"/>
  <c r="BB38" i="8"/>
  <c r="AZ39" i="8"/>
  <c r="BB39" i="8"/>
  <c r="AZ40" i="8"/>
  <c r="BB40" i="8"/>
  <c r="AZ41" i="8"/>
  <c r="BB41" i="8"/>
  <c r="AZ42" i="8"/>
  <c r="BB42" i="8"/>
  <c r="AZ43" i="8"/>
  <c r="BB43" i="8"/>
  <c r="AZ44" i="8"/>
  <c r="BB44" i="8"/>
  <c r="AZ45" i="8"/>
  <c r="BB45" i="8"/>
  <c r="AZ46" i="8"/>
  <c r="BB46" i="8"/>
  <c r="AZ47" i="8"/>
  <c r="BB47" i="8"/>
  <c r="AZ48" i="8"/>
  <c r="BB48" i="8"/>
  <c r="AZ49" i="8"/>
  <c r="BB49" i="8"/>
  <c r="AZ50" i="8"/>
  <c r="BB50" i="8"/>
  <c r="AZ51" i="8"/>
  <c r="BB51" i="8"/>
  <c r="AZ52" i="8"/>
  <c r="BB52" i="8"/>
  <c r="AZ53" i="8"/>
  <c r="BB53" i="8"/>
  <c r="AZ54" i="8"/>
  <c r="BB54" i="8"/>
  <c r="AZ55" i="8"/>
  <c r="BB55" i="8"/>
  <c r="AZ56" i="8"/>
  <c r="BB56" i="8"/>
  <c r="AZ57" i="8"/>
  <c r="BB57" i="8"/>
  <c r="AZ58" i="8"/>
  <c r="BB58" i="8"/>
  <c r="AZ59" i="8"/>
  <c r="BB59" i="8"/>
  <c r="AZ60" i="8"/>
  <c r="BB60" i="8"/>
  <c r="AZ61" i="8"/>
  <c r="BB61" i="8"/>
  <c r="AZ62" i="8"/>
  <c r="BB62" i="8"/>
  <c r="AZ63" i="8"/>
  <c r="BB63" i="8"/>
  <c r="AG65" i="8"/>
  <c r="AH65" i="8"/>
  <c r="AI65" i="8"/>
  <c r="AK65" i="8"/>
  <c r="AM65" i="8"/>
  <c r="AN65" i="8"/>
  <c r="AO65" i="8"/>
  <c r="AP65" i="8"/>
  <c r="AQ65" i="8"/>
  <c r="AG66" i="8"/>
  <c r="AH66" i="8"/>
  <c r="AI66" i="8"/>
  <c r="AK66" i="8"/>
  <c r="AM66" i="8"/>
  <c r="AN66" i="8"/>
  <c r="AO66" i="8"/>
  <c r="AP66" i="8"/>
  <c r="AQ66" i="8"/>
  <c r="AG67" i="8"/>
  <c r="AH67" i="8"/>
  <c r="AI67" i="8"/>
  <c r="AK67" i="8"/>
  <c r="AM67" i="8"/>
  <c r="AN67" i="8"/>
  <c r="AO67" i="8"/>
  <c r="AP67" i="8"/>
  <c r="AQ67" i="8"/>
  <c r="AG68" i="8"/>
  <c r="AH68" i="8"/>
  <c r="AG69" i="8"/>
  <c r="AH69" i="8"/>
  <c r="Q72" i="8"/>
  <c r="I5" i="9"/>
  <c r="G54" i="9"/>
  <c r="I6" i="9"/>
  <c r="G56" i="9" s="1"/>
  <c r="G7" i="9"/>
  <c r="I7" i="9"/>
  <c r="G8" i="9"/>
  <c r="I8" i="9"/>
  <c r="G9" i="9"/>
  <c r="I9" i="9"/>
  <c r="G10" i="9"/>
  <c r="I10" i="9"/>
  <c r="G11" i="9"/>
  <c r="I11" i="9"/>
  <c r="G12" i="9"/>
  <c r="I12" i="9"/>
  <c r="G14" i="9"/>
  <c r="I14" i="9"/>
  <c r="G15" i="9"/>
  <c r="I15" i="9"/>
  <c r="G16" i="9"/>
  <c r="I16" i="9"/>
  <c r="G17" i="9"/>
  <c r="I17" i="9"/>
  <c r="G18" i="9"/>
  <c r="I18" i="9"/>
  <c r="G19" i="9"/>
  <c r="I19" i="9"/>
  <c r="G20" i="9"/>
  <c r="I20" i="9"/>
  <c r="G21" i="9"/>
  <c r="I21" i="9"/>
  <c r="G22" i="9"/>
  <c r="I22" i="9"/>
  <c r="G23" i="9"/>
  <c r="I23" i="9"/>
  <c r="G24" i="9"/>
  <c r="I24" i="9"/>
  <c r="G25" i="9"/>
  <c r="I25" i="9"/>
  <c r="G26" i="9"/>
  <c r="I26" i="9"/>
  <c r="G27" i="9"/>
  <c r="I27" i="9"/>
  <c r="G28" i="9"/>
  <c r="I28" i="9"/>
  <c r="G29" i="9"/>
  <c r="I29" i="9"/>
  <c r="G30" i="9"/>
  <c r="I30" i="9"/>
  <c r="G31" i="9"/>
  <c r="I31" i="9"/>
  <c r="G32" i="9"/>
  <c r="I32" i="9"/>
  <c r="G33" i="9"/>
  <c r="I33" i="9"/>
  <c r="G34" i="9"/>
  <c r="I34" i="9"/>
  <c r="G35" i="9"/>
  <c r="I35" i="9"/>
  <c r="G36" i="9"/>
  <c r="I36" i="9"/>
  <c r="G37" i="9"/>
  <c r="I37" i="9"/>
  <c r="G38" i="9"/>
  <c r="I38" i="9"/>
  <c r="G39" i="9"/>
  <c r="I39" i="9"/>
  <c r="G40" i="9"/>
  <c r="I40" i="9"/>
  <c r="G41" i="9"/>
  <c r="I41" i="9"/>
  <c r="G42" i="9"/>
  <c r="I42" i="9"/>
  <c r="G43" i="9"/>
  <c r="I43" i="9"/>
  <c r="G44" i="9"/>
  <c r="I44" i="9"/>
  <c r="G45" i="9"/>
  <c r="I45" i="9"/>
  <c r="G46" i="9"/>
  <c r="I46" i="9"/>
  <c r="G47" i="9"/>
  <c r="I47" i="9"/>
  <c r="G48" i="9"/>
  <c r="I48" i="9"/>
  <c r="G49" i="9"/>
  <c r="I49" i="9"/>
  <c r="G50" i="9"/>
  <c r="I50" i="9"/>
  <c r="G53" i="9"/>
  <c r="G55" i="9"/>
  <c r="Z25" i="1"/>
  <c r="AM14" i="1"/>
  <c r="W14" i="1"/>
  <c r="AN13" i="1"/>
  <c r="Y14" i="1"/>
  <c r="Y9" i="1"/>
  <c r="Z64" i="2"/>
  <c r="Y64" i="2"/>
  <c r="W62" i="2"/>
  <c r="Z62" i="2"/>
  <c r="W32" i="2"/>
  <c r="V32" i="2"/>
  <c r="Z32" i="2"/>
  <c r="Y32" i="2"/>
  <c r="X32" i="2"/>
  <c r="AO13" i="2"/>
  <c r="AN13" i="2"/>
  <c r="AM13" i="2"/>
  <c r="X12" i="1"/>
  <c r="Z56" i="2"/>
  <c r="Y56" i="2"/>
  <c r="V23" i="2"/>
  <c r="Z23" i="2"/>
  <c r="W48" i="2"/>
  <c r="R46" i="2"/>
  <c r="X24" i="2"/>
  <c r="W24" i="2"/>
  <c r="Z24" i="2"/>
  <c r="AQ10" i="1"/>
  <c r="AQ13" i="2"/>
  <c r="X6" i="8"/>
  <c r="AQ8" i="2"/>
  <c r="AO8" i="2"/>
  <c r="W5" i="2"/>
  <c r="V5" i="2"/>
  <c r="Y5" i="2"/>
  <c r="X5" i="2"/>
  <c r="V38" i="2"/>
  <c r="Z38" i="2"/>
  <c r="R38" i="2"/>
  <c r="AM16" i="2"/>
  <c r="AQ16" i="2"/>
  <c r="AO16" i="2"/>
  <c r="W7" i="2"/>
  <c r="V7" i="2"/>
  <c r="Z7" i="2"/>
  <c r="Y7" i="2"/>
  <c r="X7" i="2"/>
  <c r="X62" i="2"/>
  <c r="R64" i="2"/>
  <c r="R32" i="2"/>
  <c r="W58" i="2"/>
  <c r="V58" i="2"/>
  <c r="W42" i="2"/>
  <c r="V42" i="2"/>
  <c r="Z42" i="2"/>
  <c r="Z34" i="2"/>
  <c r="R28" i="2"/>
  <c r="X28" i="2"/>
  <c r="W28" i="2"/>
  <c r="R20" i="2"/>
  <c r="X20" i="2"/>
  <c r="W20" i="2"/>
  <c r="R8" i="2"/>
  <c r="X8" i="2"/>
  <c r="W8" i="2"/>
  <c r="AI6" i="2"/>
  <c r="AO6" i="2"/>
  <c r="AN6" i="2"/>
  <c r="AM9" i="1"/>
  <c r="V60" i="2"/>
  <c r="Z60" i="2"/>
  <c r="Z52" i="2"/>
  <c r="W44" i="2"/>
  <c r="W36" i="2"/>
  <c r="V36" i="2"/>
  <c r="Z36" i="2"/>
  <c r="W27" i="2"/>
  <c r="V27" i="2"/>
  <c r="Z27" i="2"/>
  <c r="W19" i="2"/>
  <c r="V19" i="2"/>
  <c r="Z19" i="2"/>
  <c r="AI17" i="2"/>
  <c r="AO17" i="2"/>
  <c r="AN17" i="2"/>
  <c r="AN12" i="2"/>
  <c r="AM12" i="2"/>
  <c r="AI9" i="2"/>
  <c r="AN9" i="2"/>
  <c r="W24" i="1"/>
  <c r="Z22" i="2"/>
  <c r="Z18" i="2"/>
  <c r="AQ7" i="2"/>
  <c r="Z22" i="1"/>
  <c r="Z14" i="1"/>
  <c r="AQ13" i="1"/>
  <c r="AN18" i="1"/>
  <c r="AO19" i="1"/>
  <c r="AO24" i="1"/>
  <c r="AQ24" i="1"/>
  <c r="V14" i="1"/>
  <c r="X28" i="1"/>
  <c r="Y12" i="1"/>
  <c r="AN24" i="1"/>
  <c r="V24" i="1"/>
  <c r="AM18" i="1"/>
  <c r="W22" i="1"/>
  <c r="AO14" i="1"/>
  <c r="AQ53" i="1"/>
  <c r="AO16" i="1"/>
  <c r="X66" i="1"/>
  <c r="AM13" i="1"/>
  <c r="AM8" i="1"/>
  <c r="Y13" i="1"/>
  <c r="AP6" i="1"/>
  <c r="AM19" i="1"/>
  <c r="V8" i="1"/>
  <c r="W8" i="1"/>
  <c r="Z8" i="1"/>
  <c r="AM6" i="1"/>
  <c r="AP11" i="1"/>
  <c r="AO15" i="1"/>
  <c r="AO8" i="1"/>
  <c r="AP13" i="1"/>
  <c r="AP26" i="1"/>
  <c r="AP24" i="1"/>
  <c r="AQ60" i="1"/>
  <c r="AN52" i="1"/>
  <c r="AQ40" i="1"/>
  <c r="Y28" i="1"/>
  <c r="W9" i="1"/>
  <c r="AP8" i="1"/>
  <c r="AP33" i="1"/>
  <c r="Y8" i="1"/>
  <c r="V25" i="1"/>
  <c r="X25" i="1"/>
  <c r="V9" i="1"/>
  <c r="AQ8" i="1"/>
  <c r="Y53" i="1"/>
  <c r="V48" i="1"/>
  <c r="W53" i="1"/>
  <c r="AQ57" i="1"/>
  <c r="AM48" i="1"/>
  <c r="AQ33" i="1"/>
  <c r="AP19" i="1"/>
  <c r="AN19" i="1"/>
  <c r="AN7" i="1"/>
  <c r="AO7" i="1"/>
  <c r="Z33" i="1"/>
  <c r="AO5" i="1"/>
  <c r="AO18" i="1"/>
  <c r="AP23" i="1"/>
  <c r="AQ5" i="1"/>
  <c r="AM7" i="1"/>
  <c r="AQ23" i="1"/>
  <c r="AM26" i="1"/>
  <c r="AP7" i="1"/>
  <c r="X19" i="1"/>
  <c r="AP18" i="1"/>
  <c r="Z9" i="1"/>
  <c r="X32" i="1"/>
  <c r="W52" i="1"/>
  <c r="Y45" i="1"/>
  <c r="W57" i="1"/>
  <c r="AP49" i="1"/>
  <c r="AM45" i="1"/>
  <c r="AN36" i="1"/>
  <c r="AP29" i="1"/>
  <c r="W12" i="1"/>
  <c r="W40" i="1"/>
  <c r="AM5" i="1"/>
  <c r="AP5" i="1"/>
  <c r="AM23" i="1"/>
  <c r="AO23" i="1"/>
  <c r="Y57" i="1"/>
  <c r="W45" i="1"/>
  <c r="AN56" i="1"/>
  <c r="AQ49" i="1"/>
  <c r="AP45" i="1"/>
  <c r="AQ37" i="1"/>
  <c r="AM32" i="1"/>
  <c r="AQ25" i="1"/>
  <c r="AO10" i="1"/>
  <c r="Z6" i="1"/>
  <c r="Y17" i="1"/>
  <c r="AQ52" i="1"/>
  <c r="AN48" i="1"/>
  <c r="AN32" i="1"/>
  <c r="Z24" i="1"/>
  <c r="AN10" i="1"/>
  <c r="X15" i="1"/>
  <c r="AQ20" i="1"/>
  <c r="AQ11" i="1"/>
  <c r="AN11" i="1"/>
  <c r="AM21" i="1"/>
  <c r="X24" i="1"/>
  <c r="AP27" i="1"/>
  <c r="AP10" i="1"/>
  <c r="AQ15" i="1"/>
  <c r="AO27" i="1"/>
  <c r="AN6" i="1"/>
  <c r="AP20" i="1"/>
  <c r="W32" i="1"/>
  <c r="W64" i="1"/>
  <c r="V53" i="1"/>
  <c r="Z48" i="1"/>
  <c r="AN60" i="1"/>
  <c r="AP57" i="1"/>
  <c r="AM56" i="1"/>
  <c r="AP53" i="1"/>
  <c r="AM52" i="1"/>
  <c r="AM49" i="1"/>
  <c r="AQ44" i="1"/>
  <c r="AQ41" i="1"/>
  <c r="AN40" i="1"/>
  <c r="AP37" i="1"/>
  <c r="AM36" i="1"/>
  <c r="AM33" i="1"/>
  <c r="AN31" i="1"/>
  <c r="AN43" i="1"/>
  <c r="AQ6" i="1"/>
  <c r="X10" i="1"/>
  <c r="Z17" i="1"/>
  <c r="AQ56" i="1"/>
  <c r="AM44" i="1"/>
  <c r="AN39" i="1"/>
  <c r="AQ36" i="1"/>
  <c r="AO20" i="1"/>
  <c r="V15" i="1"/>
  <c r="V10" i="1"/>
  <c r="Y27" i="1"/>
  <c r="Z15" i="1"/>
  <c r="X29" i="1"/>
  <c r="Y31" i="1"/>
  <c r="AM60" i="1"/>
  <c r="AM57" i="1"/>
  <c r="AM53" i="1"/>
  <c r="AN51" i="1"/>
  <c r="AQ48" i="1"/>
  <c r="AQ45" i="1"/>
  <c r="AN44" i="1"/>
  <c r="AP41" i="1"/>
  <c r="AM40" i="1"/>
  <c r="AM37" i="1"/>
  <c r="AN35" i="1"/>
  <c r="AQ32" i="1"/>
  <c r="AQ29" i="1"/>
  <c r="AO62" i="1"/>
  <c r="AO58" i="1"/>
  <c r="AO50" i="1"/>
  <c r="AO34" i="1"/>
  <c r="AO30" i="1"/>
  <c r="X16" i="1"/>
  <c r="V6" i="1"/>
  <c r="X27" i="1"/>
  <c r="W27" i="1"/>
  <c r="AO11" i="1"/>
  <c r="W6" i="1"/>
  <c r="V61" i="1"/>
  <c r="AP58" i="1"/>
  <c r="AO43" i="1"/>
  <c r="AO39" i="1"/>
  <c r="AP38" i="1"/>
  <c r="AO35" i="1"/>
  <c r="AP34" i="1"/>
  <c r="AO31" i="1"/>
  <c r="AP30" i="1"/>
  <c r="Z10" i="1"/>
  <c r="AM25" i="1"/>
  <c r="W7" i="1"/>
  <c r="AN16" i="1"/>
  <c r="Y26" i="1"/>
  <c r="W26" i="1"/>
  <c r="Z16" i="1"/>
  <c r="V22" i="1"/>
  <c r="Y16" i="1"/>
  <c r="AM27" i="1"/>
  <c r="AO26" i="1"/>
  <c r="X6" i="1"/>
  <c r="AN21" i="1"/>
  <c r="Z27" i="1"/>
  <c r="V17" i="1"/>
  <c r="AQ26" i="1"/>
  <c r="V19" i="1"/>
  <c r="AO25" i="1"/>
  <c r="X22" i="1"/>
  <c r="AO21" i="1"/>
  <c r="W19" i="1"/>
  <c r="W17" i="1"/>
  <c r="AM16" i="1"/>
  <c r="W15" i="1"/>
  <c r="W10" i="1"/>
  <c r="X33" i="1"/>
  <c r="X65" i="1"/>
  <c r="Z61" i="1"/>
  <c r="W44" i="1"/>
  <c r="Y34" i="1"/>
  <c r="AQ62" i="1"/>
  <c r="AM62" i="1"/>
  <c r="AO60" i="1"/>
  <c r="AQ58" i="1"/>
  <c r="AM58" i="1"/>
  <c r="AN57" i="1"/>
  <c r="AO56" i="1"/>
  <c r="AN53" i="1"/>
  <c r="AO52" i="1"/>
  <c r="AP51" i="1"/>
  <c r="AQ50" i="1"/>
  <c r="AM50" i="1"/>
  <c r="AN49" i="1"/>
  <c r="AO48" i="1"/>
  <c r="AN45" i="1"/>
  <c r="AO44" i="1"/>
  <c r="AP43" i="1"/>
  <c r="AN41" i="1"/>
  <c r="AO40" i="1"/>
  <c r="AP39" i="1"/>
  <c r="AQ38" i="1"/>
  <c r="AM38" i="1"/>
  <c r="AN37" i="1"/>
  <c r="AO36" i="1"/>
  <c r="AP35" i="1"/>
  <c r="AQ34" i="1"/>
  <c r="AM34" i="1"/>
  <c r="AN33" i="1"/>
  <c r="AO32" i="1"/>
  <c r="AP31" i="1"/>
  <c r="AQ30" i="1"/>
  <c r="AM30" i="1"/>
  <c r="AN29" i="1"/>
  <c r="AO38" i="1"/>
  <c r="W16" i="1"/>
  <c r="Z26" i="1"/>
  <c r="X26" i="1"/>
  <c r="W33" i="1"/>
  <c r="V65" i="1"/>
  <c r="X49" i="1"/>
  <c r="V44" i="1"/>
  <c r="AP62" i="1"/>
  <c r="AO51" i="1"/>
  <c r="AP50" i="1"/>
  <c r="AQ16" i="1"/>
  <c r="AP25" i="1"/>
  <c r="AQ21" i="1"/>
  <c r="Y19" i="1"/>
  <c r="X44" i="1"/>
  <c r="Y61" i="1"/>
  <c r="Z34" i="1"/>
  <c r="AQ51" i="1"/>
  <c r="AQ43" i="1"/>
  <c r="AQ39" i="1"/>
  <c r="AQ35" i="1"/>
  <c r="AQ31" i="1"/>
  <c r="W65" i="1"/>
  <c r="W61" i="1"/>
  <c r="V60" i="1"/>
  <c r="W60" i="1"/>
  <c r="Z65" i="1"/>
  <c r="X62" i="1"/>
  <c r="W58" i="1"/>
  <c r="X57" i="1"/>
  <c r="Y49" i="1"/>
  <c r="W49" i="1"/>
  <c r="V49" i="1"/>
  <c r="X45" i="1"/>
  <c r="Z44" i="1"/>
  <c r="W43" i="1"/>
  <c r="V43" i="1"/>
  <c r="W41" i="1"/>
  <c r="V37" i="1"/>
  <c r="X35" i="1"/>
  <c r="Y35" i="1"/>
  <c r="Z64" i="1"/>
  <c r="V57" i="1"/>
  <c r="W56" i="1"/>
  <c r="V63" i="1"/>
  <c r="Z56" i="1"/>
  <c r="V41" i="1"/>
  <c r="W42" i="1"/>
  <c r="W37" i="1"/>
  <c r="Z37" i="1"/>
  <c r="Z31" i="1"/>
  <c r="V30" i="1"/>
  <c r="Y30" i="1"/>
  <c r="V35" i="1"/>
  <c r="W31" i="1"/>
  <c r="X30" i="1"/>
  <c r="Z45" i="1"/>
  <c r="W50" i="1"/>
  <c r="W30" i="1"/>
  <c r="W54" i="1"/>
  <c r="X46" i="1"/>
  <c r="Y36" i="1"/>
  <c r="X40" i="1"/>
  <c r="Y37" i="1"/>
  <c r="Z36" i="1"/>
  <c r="V36" i="1"/>
  <c r="Y41" i="1"/>
  <c r="Z40" i="1"/>
  <c r="V40" i="1"/>
  <c r="X36" i="1"/>
  <c r="X41" i="1"/>
  <c r="Y58" i="1"/>
  <c r="Y54" i="1"/>
  <c r="Y50" i="1"/>
  <c r="X38" i="1"/>
  <c r="W35" i="1"/>
  <c r="X34" i="1"/>
  <c r="Z66" i="1"/>
  <c r="V66" i="1"/>
  <c r="Z62" i="1"/>
  <c r="V62" i="1"/>
  <c r="Z58" i="1"/>
  <c r="V58" i="1"/>
  <c r="Z54" i="1"/>
  <c r="V54" i="1"/>
  <c r="Z50" i="1"/>
  <c r="V50" i="1"/>
  <c r="Z46" i="1"/>
  <c r="V46" i="1"/>
  <c r="V42" i="1"/>
  <c r="Z39" i="1"/>
  <c r="V39" i="1"/>
  <c r="W34" i="1"/>
  <c r="Y66" i="1"/>
  <c r="Y62" i="1"/>
  <c r="Y46" i="1"/>
  <c r="Z63" i="1"/>
  <c r="Z29" i="1"/>
  <c r="V29" i="1"/>
  <c r="Y29" i="1"/>
  <c r="W14" i="8"/>
  <c r="Z9" i="8"/>
  <c r="V9" i="8"/>
  <c r="V7" i="8"/>
  <c r="Z6" i="8"/>
  <c r="R6" i="8"/>
  <c r="X9" i="8"/>
  <c r="R9" i="8"/>
  <c r="R7" i="8"/>
  <c r="W6" i="8"/>
  <c r="X14" i="8"/>
  <c r="Z59" i="2"/>
  <c r="V59" i="2"/>
  <c r="Y52" i="2"/>
  <c r="X45" i="2"/>
  <c r="R45" i="2"/>
  <c r="R42" i="2"/>
  <c r="Z41" i="2"/>
  <c r="V41" i="2"/>
  <c r="X37" i="2"/>
  <c r="R37" i="2"/>
  <c r="Y36" i="2"/>
  <c r="Z33" i="2"/>
  <c r="V33" i="2"/>
  <c r="X31" i="2"/>
  <c r="R31" i="2"/>
  <c r="Z29" i="2"/>
  <c r="V29" i="2"/>
  <c r="V28" i="2"/>
  <c r="R19" i="2"/>
  <c r="AI18" i="2"/>
  <c r="AO18" i="2"/>
  <c r="W14" i="2"/>
  <c r="AI7" i="2"/>
  <c r="AO7" i="2"/>
  <c r="AM7" i="2"/>
  <c r="H56" i="3"/>
  <c r="X52" i="1"/>
  <c r="V52" i="1"/>
  <c r="X59" i="2"/>
  <c r="R59" i="2"/>
  <c r="Z45" i="2"/>
  <c r="X41" i="2"/>
  <c r="R41" i="2"/>
  <c r="Z37" i="2"/>
  <c r="X33" i="2"/>
  <c r="R33" i="2"/>
  <c r="Z31" i="2"/>
  <c r="X29" i="2"/>
  <c r="R29" i="2"/>
  <c r="Z28" i="2"/>
  <c r="Y25" i="2"/>
  <c r="AN18" i="2"/>
  <c r="R18" i="2"/>
  <c r="X18" i="2"/>
  <c r="AQ17" i="2"/>
  <c r="AM14" i="2"/>
  <c r="AQ14" i="2"/>
  <c r="R14" i="2"/>
  <c r="V13" i="2"/>
  <c r="Z13" i="2"/>
  <c r="R13" i="2"/>
  <c r="X13" i="2"/>
  <c r="AP7" i="2"/>
  <c r="X19" i="2"/>
  <c r="AM10" i="2"/>
  <c r="AQ10" i="2"/>
  <c r="AO10" i="2"/>
  <c r="Y33" i="1"/>
  <c r="V33" i="1"/>
  <c r="R12" i="2" l="1"/>
  <c r="Y12" i="2"/>
  <c r="X10" i="2"/>
  <c r="AO9" i="1"/>
  <c r="Y65" i="2"/>
  <c r="R58" i="2"/>
  <c r="R25" i="2"/>
  <c r="R10" i="2"/>
  <c r="R13" i="8"/>
  <c r="V13" i="8"/>
  <c r="AP15" i="1"/>
  <c r="AN15" i="1"/>
  <c r="AQ12" i="1"/>
  <c r="V12" i="1"/>
  <c r="AN14" i="1"/>
  <c r="AN20" i="1"/>
  <c r="Z14" i="2"/>
  <c r="W11" i="2"/>
  <c r="Z44" i="2"/>
  <c r="W60" i="2"/>
  <c r="V34" i="2"/>
  <c r="AI8" i="2"/>
  <c r="AN16" i="2"/>
  <c r="Z5" i="2"/>
  <c r="V15" i="2"/>
  <c r="X23" i="2"/>
  <c r="V56" i="2"/>
  <c r="V64" i="2"/>
  <c r="Y25" i="1"/>
  <c r="Z15" i="8"/>
  <c r="R14" i="8"/>
  <c r="G9" i="8" s="1"/>
  <c r="V67" i="2"/>
  <c r="X65" i="2"/>
  <c r="Y57" i="2"/>
  <c r="Y39" i="2"/>
  <c r="X36" i="2"/>
  <c r="V35" i="2"/>
  <c r="X26" i="2"/>
  <c r="Z25" i="2"/>
  <c r="Y13" i="2"/>
  <c r="G10" i="1"/>
  <c r="X15" i="8"/>
  <c r="X25" i="2"/>
  <c r="AO12" i="1"/>
  <c r="AM12" i="1"/>
  <c r="Z10" i="2"/>
  <c r="X14" i="2"/>
  <c r="V10" i="2"/>
  <c r="X13" i="8"/>
  <c r="Z13" i="8"/>
  <c r="AP12" i="1"/>
  <c r="AQ15" i="2"/>
  <c r="AQ12" i="2"/>
  <c r="V44" i="2"/>
  <c r="AN9" i="1"/>
  <c r="W34" i="2"/>
  <c r="V12" i="2"/>
  <c r="Y38" i="2"/>
  <c r="V5" i="8"/>
  <c r="Y24" i="2"/>
  <c r="Y23" i="2"/>
  <c r="W56" i="2"/>
  <c r="W64" i="2"/>
  <c r="R16" i="8"/>
  <c r="Y15" i="8"/>
  <c r="X5" i="8"/>
  <c r="V65" i="2"/>
  <c r="X57" i="2"/>
  <c r="R44" i="2"/>
  <c r="X39" i="2"/>
  <c r="V26" i="2"/>
  <c r="V25" i="2"/>
  <c r="X11" i="2"/>
  <c r="W10" i="2"/>
  <c r="AP9" i="1"/>
  <c r="AO15" i="2"/>
  <c r="G14" i="8"/>
  <c r="R65" i="2"/>
  <c r="Z47" i="2"/>
  <c r="R26" i="2"/>
  <c r="W21" i="2"/>
  <c r="AQ18" i="2"/>
  <c r="AN15" i="2"/>
  <c r="AP12" i="2"/>
  <c r="G19" i="1"/>
  <c r="Y14" i="2"/>
  <c r="L5" i="9"/>
  <c r="Y44" i="2"/>
  <c r="Z26" i="2"/>
  <c r="V52" i="2"/>
  <c r="Z12" i="2"/>
  <c r="W23" i="2"/>
  <c r="R34" i="2"/>
  <c r="X7" i="8"/>
  <c r="Z7" i="8"/>
  <c r="Z28" i="1"/>
  <c r="W52" i="2"/>
  <c r="Z58" i="2"/>
  <c r="Z5" i="8"/>
  <c r="W38" i="2"/>
  <c r="AM8" i="2"/>
  <c r="W12" i="2"/>
  <c r="R24" i="2"/>
  <c r="X56" i="2"/>
  <c r="R11" i="8"/>
  <c r="G8" i="8" s="1"/>
  <c r="Z61" i="2"/>
  <c r="Y58" i="2"/>
  <c r="X52" i="2"/>
  <c r="Y47" i="2"/>
  <c r="Y41" i="2"/>
  <c r="Z35" i="2"/>
  <c r="Y31" i="2"/>
  <c r="V21" i="2"/>
  <c r="AP18" i="2"/>
  <c r="AP14" i="2"/>
  <c r="AO12" i="2"/>
  <c r="AN11" i="2"/>
  <c r="AP10" i="2"/>
  <c r="G8" i="1"/>
  <c r="X42" i="1"/>
  <c r="Y20" i="1"/>
  <c r="Y5" i="8"/>
  <c r="G12" i="8"/>
  <c r="G10" i="8"/>
  <c r="Y34" i="2"/>
  <c r="V31" i="2"/>
  <c r="AN14" i="2"/>
  <c r="X31" i="1"/>
  <c r="G18" i="1"/>
  <c r="G9" i="1"/>
  <c r="AQ55" i="1"/>
  <c r="AM42" i="1"/>
  <c r="AQ59" i="1"/>
  <c r="AP46" i="1"/>
  <c r="AQ42" i="1"/>
  <c r="AM59" i="1"/>
  <c r="AM55" i="1"/>
  <c r="AN46" i="1"/>
  <c r="AN42" i="1"/>
  <c r="AP59" i="1"/>
  <c r="AO41" i="1"/>
  <c r="AO59" i="1"/>
  <c r="AP42" i="1"/>
  <c r="AO29" i="1"/>
  <c r="AM46" i="1"/>
  <c r="AP55" i="1"/>
  <c r="AO55" i="1"/>
  <c r="AQ46" i="1"/>
  <c r="AM22" i="1"/>
  <c r="AP22" i="1"/>
  <c r="AQ17" i="1"/>
  <c r="AO17" i="1"/>
  <c r="AP17" i="1"/>
  <c r="AN27" i="1"/>
  <c r="AN17" i="1"/>
  <c r="AO22" i="1"/>
  <c r="AN22" i="1"/>
  <c r="G17" i="1"/>
  <c r="Z67" i="1"/>
  <c r="Y42" i="1"/>
  <c r="Y63" i="1"/>
  <c r="Y38" i="1"/>
  <c r="Y48" i="1"/>
  <c r="Y56" i="1"/>
  <c r="V67" i="1"/>
  <c r="Y32" i="1"/>
  <c r="W48" i="1"/>
  <c r="X64" i="1"/>
  <c r="G11" i="1"/>
  <c r="Z43" i="1"/>
  <c r="V51" i="1"/>
  <c r="X59" i="1"/>
  <c r="Z38" i="1"/>
  <c r="X56" i="1"/>
  <c r="Z47" i="1"/>
  <c r="Y55" i="1"/>
  <c r="Y39" i="1"/>
  <c r="W47" i="1"/>
  <c r="Y60" i="1"/>
  <c r="X47" i="1"/>
  <c r="Z51" i="1"/>
  <c r="Y67" i="1"/>
  <c r="V64" i="1"/>
  <c r="Z60" i="1"/>
  <c r="Z53" i="1"/>
  <c r="G13" i="1"/>
  <c r="Z55" i="1"/>
  <c r="Y47" i="1"/>
  <c r="X63" i="1"/>
  <c r="W51" i="1"/>
  <c r="Y51" i="1"/>
  <c r="Z59" i="1"/>
  <c r="Y59" i="1"/>
  <c r="W67" i="1"/>
  <c r="W59" i="1"/>
  <c r="X55" i="1"/>
  <c r="W55" i="1"/>
  <c r="G16" i="1"/>
  <c r="W11" i="1"/>
  <c r="Z7" i="1"/>
  <c r="X20" i="1"/>
  <c r="G14" i="1"/>
  <c r="X5" i="1"/>
  <c r="X7" i="1"/>
  <c r="V11" i="1"/>
  <c r="V7" i="1"/>
  <c r="Z5" i="1"/>
  <c r="W13" i="1"/>
  <c r="Y11" i="1"/>
  <c r="Z20" i="1"/>
  <c r="G15" i="1"/>
  <c r="G12" i="1"/>
  <c r="W5" i="1"/>
  <c r="Y5" i="1"/>
  <c r="Z11" i="1"/>
  <c r="V13" i="1"/>
  <c r="Z13" i="1"/>
  <c r="V20" i="1"/>
  <c r="AI10" i="2"/>
  <c r="AQ5" i="2"/>
  <c r="AN8" i="2"/>
  <c r="AI13" i="2"/>
  <c r="AI14" i="2"/>
  <c r="AM11" i="2"/>
  <c r="AN5" i="2"/>
  <c r="G10" i="2"/>
  <c r="AI5" i="2"/>
  <c r="AQ11" i="2"/>
  <c r="AO9" i="2"/>
  <c r="AI11" i="2"/>
  <c r="AP9" i="2"/>
  <c r="AQ9" i="2"/>
  <c r="AP5" i="2"/>
  <c r="AP11" i="2"/>
  <c r="AO5" i="2"/>
  <c r="G13" i="2"/>
  <c r="V49" i="2"/>
  <c r="R17" i="2"/>
  <c r="Z49" i="2"/>
  <c r="R67" i="2"/>
  <c r="X40" i="2"/>
  <c r="V46" i="2"/>
  <c r="Y30" i="2"/>
  <c r="R63" i="2"/>
  <c r="R48" i="2"/>
  <c r="R49" i="2"/>
  <c r="G15" i="2"/>
  <c r="X67" i="2"/>
  <c r="Y40" i="2"/>
  <c r="W46" i="2"/>
  <c r="R30" i="2"/>
  <c r="Y61" i="2"/>
  <c r="Z51" i="2"/>
  <c r="X47" i="2"/>
  <c r="R43" i="2"/>
  <c r="R21" i="2"/>
  <c r="Z17" i="2"/>
  <c r="Z9" i="2"/>
  <c r="Z6" i="2"/>
  <c r="W15" i="2"/>
  <c r="Y11" i="2"/>
  <c r="X49" i="2"/>
  <c r="R53" i="2"/>
  <c r="Z40" i="2"/>
  <c r="X48" i="2"/>
  <c r="Z30" i="2"/>
  <c r="Y62" i="2"/>
  <c r="Z63" i="2"/>
  <c r="Y51" i="2"/>
  <c r="V47" i="2"/>
  <c r="Y17" i="2"/>
  <c r="Y9" i="2"/>
  <c r="Y6" i="2"/>
  <c r="R51" i="2"/>
  <c r="Z67" i="2"/>
  <c r="Z53" i="2"/>
  <c r="X53" i="2"/>
  <c r="G11" i="2"/>
  <c r="V40" i="2"/>
  <c r="G14" i="2"/>
  <c r="X15" i="2"/>
  <c r="Y48" i="2"/>
  <c r="V30" i="2"/>
  <c r="R62" i="2"/>
  <c r="Y63" i="2"/>
  <c r="X51" i="2"/>
  <c r="W47" i="2"/>
  <c r="Z43" i="2"/>
  <c r="Z21" i="2"/>
  <c r="X17" i="2"/>
  <c r="X9" i="2"/>
  <c r="X6" i="2"/>
  <c r="G12" i="2"/>
  <c r="Z46" i="2"/>
  <c r="R15" i="2"/>
  <c r="R6" i="2"/>
  <c r="X22" i="2"/>
  <c r="R22" i="2"/>
  <c r="R55" i="2"/>
  <c r="V55" i="2"/>
  <c r="Z11" i="2"/>
  <c r="X30" i="2"/>
  <c r="W40" i="2"/>
  <c r="Y15" i="2"/>
  <c r="Z48" i="2"/>
  <c r="Y67" i="2"/>
  <c r="X63" i="2"/>
  <c r="Y53" i="2"/>
  <c r="V51" i="2"/>
  <c r="Y49" i="2"/>
  <c r="Y43" i="2"/>
  <c r="Y21" i="2"/>
  <c r="V17" i="2"/>
  <c r="V9" i="2"/>
  <c r="V6" i="2"/>
  <c r="R9" i="2"/>
  <c r="R11" i="2"/>
  <c r="Y22" i="2"/>
  <c r="X55" i="2"/>
  <c r="Z55" i="2"/>
  <c r="Y46" i="2"/>
  <c r="G17" i="8"/>
  <c r="G33" i="8"/>
  <c r="X11" i="8"/>
  <c r="V16" i="8"/>
  <c r="V11" i="8"/>
  <c r="G11" i="8"/>
  <c r="W15" i="8"/>
  <c r="G24" i="8" s="1"/>
  <c r="Z14" i="8"/>
  <c r="X16" i="8"/>
  <c r="V15" i="8"/>
  <c r="Y13" i="8"/>
  <c r="Y7" i="8"/>
  <c r="W16" i="8"/>
  <c r="Z11" i="8"/>
  <c r="Z16" i="8"/>
  <c r="Y11" i="8"/>
  <c r="G25" i="8" l="1"/>
  <c r="G19" i="2"/>
  <c r="G23" i="8"/>
  <c r="G31" i="1"/>
  <c r="G25" i="1"/>
  <c r="G29" i="1"/>
  <c r="G28" i="1"/>
  <c r="G24" i="1"/>
  <c r="G20" i="1"/>
  <c r="G22" i="1"/>
  <c r="G26" i="1"/>
  <c r="G21" i="1"/>
  <c r="G32" i="1"/>
  <c r="G30" i="1"/>
  <c r="G23" i="1"/>
  <c r="G27" i="1"/>
  <c r="G33" i="1"/>
  <c r="G16" i="2"/>
  <c r="G9" i="2"/>
  <c r="G8" i="2"/>
  <c r="G28" i="2"/>
  <c r="G26" i="2"/>
  <c r="G29" i="2"/>
  <c r="G27" i="2"/>
  <c r="G21" i="2"/>
  <c r="G25" i="2"/>
  <c r="G24" i="2"/>
  <c r="G20" i="2"/>
  <c r="G23" i="2"/>
  <c r="G17" i="2"/>
  <c r="G22" i="2"/>
  <c r="G18" i="2"/>
  <c r="G22" i="8"/>
  <c r="G30" i="8"/>
  <c r="G27" i="8"/>
  <c r="G31" i="8"/>
  <c r="G28" i="8"/>
  <c r="G29" i="8"/>
  <c r="G20" i="8"/>
  <c r="G18" i="8"/>
  <c r="G21" i="8"/>
  <c r="G26" i="8"/>
  <c r="G1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biwako</author>
  </authors>
  <commentList>
    <comment ref="AY7" authorId="0" shapeId="0" xr:uid="{00000000-0006-0000-0400-000001000000}">
      <text>
        <r>
          <rPr>
            <b/>
            <sz val="9"/>
            <color indexed="81"/>
            <rFont val="MS P ゴシック"/>
            <family val="3"/>
            <charset val="128"/>
          </rPr>
          <t>biwako:</t>
        </r>
        <r>
          <rPr>
            <sz val="9"/>
            <color indexed="81"/>
            <rFont val="MS P ゴシック"/>
            <family val="3"/>
            <charset val="128"/>
          </rPr>
          <t xml:space="preserve">
実績（H31）を基に変更</t>
        </r>
      </text>
    </comment>
    <comment ref="M18" authorId="0" shapeId="0" xr:uid="{00000000-0006-0000-0400-000002000000}">
      <text>
        <r>
          <rPr>
            <b/>
            <sz val="9"/>
            <color indexed="81"/>
            <rFont val="MS P ゴシック"/>
            <family val="3"/>
            <charset val="128"/>
          </rPr>
          <t>biwako:</t>
        </r>
        <r>
          <rPr>
            <sz val="9"/>
            <color indexed="81"/>
            <rFont val="MS P ゴシック"/>
            <family val="3"/>
            <charset val="128"/>
          </rPr>
          <t xml:space="preserve">
実績（H31）を基に削除</t>
        </r>
      </text>
    </comment>
    <comment ref="M21" authorId="0" shapeId="0" xr:uid="{00000000-0006-0000-0400-000003000000}">
      <text>
        <r>
          <rPr>
            <b/>
            <sz val="9"/>
            <color indexed="81"/>
            <rFont val="MS P ゴシック"/>
            <family val="3"/>
            <charset val="128"/>
          </rPr>
          <t>biwako:</t>
        </r>
        <r>
          <rPr>
            <sz val="9"/>
            <color indexed="81"/>
            <rFont val="MS P ゴシック"/>
            <family val="3"/>
            <charset val="128"/>
          </rPr>
          <t xml:space="preserve">
実績（H31）を基に削除</t>
        </r>
      </text>
    </comment>
    <comment ref="M23" authorId="0" shapeId="0" xr:uid="{00000000-0006-0000-0400-000004000000}">
      <text>
        <r>
          <rPr>
            <b/>
            <sz val="9"/>
            <color indexed="81"/>
            <rFont val="MS P ゴシック"/>
            <family val="3"/>
            <charset val="128"/>
          </rPr>
          <t>biwako:</t>
        </r>
        <r>
          <rPr>
            <sz val="9"/>
            <color indexed="81"/>
            <rFont val="MS P ゴシック"/>
            <family val="3"/>
            <charset val="128"/>
          </rPr>
          <t xml:space="preserve">
実績（H31）を基に削除</t>
        </r>
      </text>
    </comment>
    <comment ref="AU30" authorId="0" shapeId="0" xr:uid="{00000000-0006-0000-0400-000005000000}">
      <text>
        <r>
          <rPr>
            <b/>
            <sz val="9"/>
            <color indexed="81"/>
            <rFont val="MS P ゴシック"/>
            <family val="3"/>
            <charset val="128"/>
          </rPr>
          <t>biwako:</t>
        </r>
        <r>
          <rPr>
            <sz val="9"/>
            <color indexed="81"/>
            <rFont val="MS P ゴシック"/>
            <family val="3"/>
            <charset val="128"/>
          </rPr>
          <t xml:space="preserve">
実績（H31）を基に削除</t>
        </r>
      </text>
    </comment>
    <comment ref="AU35" authorId="0" shapeId="0" xr:uid="{00000000-0006-0000-0400-000006000000}">
      <text>
        <r>
          <rPr>
            <b/>
            <sz val="9"/>
            <color indexed="81"/>
            <rFont val="MS P ゴシック"/>
            <family val="3"/>
            <charset val="128"/>
          </rPr>
          <t>biwako:</t>
        </r>
        <r>
          <rPr>
            <sz val="9"/>
            <color indexed="81"/>
            <rFont val="MS P ゴシック"/>
            <family val="3"/>
            <charset val="128"/>
          </rPr>
          <t xml:space="preserve">
実績（H31）を基に削除</t>
        </r>
      </text>
    </comment>
    <comment ref="AX42" authorId="0" shapeId="0" xr:uid="{00000000-0006-0000-0400-000007000000}">
      <text>
        <r>
          <rPr>
            <b/>
            <sz val="9"/>
            <color indexed="81"/>
            <rFont val="MS P ゴシック"/>
            <family val="3"/>
            <charset val="128"/>
          </rPr>
          <t>biwako:</t>
        </r>
        <r>
          <rPr>
            <sz val="9"/>
            <color indexed="81"/>
            <rFont val="MS P ゴシック"/>
            <family val="3"/>
            <charset val="128"/>
          </rPr>
          <t xml:space="preserve">
実績（H31）を基に変更</t>
        </r>
      </text>
    </comment>
    <comment ref="AY42" authorId="0" shapeId="0" xr:uid="{00000000-0006-0000-0400-000008000000}">
      <text>
        <r>
          <rPr>
            <b/>
            <sz val="9"/>
            <color indexed="81"/>
            <rFont val="MS P ゴシック"/>
            <family val="3"/>
            <charset val="128"/>
          </rPr>
          <t>biwako:</t>
        </r>
        <r>
          <rPr>
            <sz val="9"/>
            <color indexed="81"/>
            <rFont val="MS P ゴシック"/>
            <family val="3"/>
            <charset val="128"/>
          </rPr>
          <t xml:space="preserve">
実績（H31）を基に変更</t>
        </r>
      </text>
    </comment>
    <comment ref="AU45" authorId="0" shapeId="0" xr:uid="{00000000-0006-0000-0400-000009000000}">
      <text>
        <r>
          <rPr>
            <b/>
            <sz val="9"/>
            <color indexed="81"/>
            <rFont val="MS P ゴシック"/>
            <family val="3"/>
            <charset val="128"/>
          </rPr>
          <t>biwako:</t>
        </r>
        <r>
          <rPr>
            <sz val="9"/>
            <color indexed="81"/>
            <rFont val="MS P ゴシック"/>
            <family val="3"/>
            <charset val="128"/>
          </rPr>
          <t xml:space="preserve">
実績（H31）を基に削除</t>
        </r>
      </text>
    </comment>
    <comment ref="AU46" authorId="0" shapeId="0" xr:uid="{00000000-0006-0000-0400-00000A000000}">
      <text>
        <r>
          <rPr>
            <b/>
            <sz val="9"/>
            <color indexed="81"/>
            <rFont val="MS P ゴシック"/>
            <family val="3"/>
            <charset val="128"/>
          </rPr>
          <t>biwako:</t>
        </r>
        <r>
          <rPr>
            <sz val="9"/>
            <color indexed="81"/>
            <rFont val="MS P ゴシック"/>
            <family val="3"/>
            <charset val="128"/>
          </rPr>
          <t xml:space="preserve">
実績（H31）を基に削除</t>
        </r>
      </text>
    </comment>
    <comment ref="AX52" authorId="0" shapeId="0" xr:uid="{00000000-0006-0000-0400-00000B000000}">
      <text>
        <r>
          <rPr>
            <b/>
            <sz val="9"/>
            <color indexed="81"/>
            <rFont val="MS P ゴシック"/>
            <family val="3"/>
            <charset val="128"/>
          </rPr>
          <t>biwako:</t>
        </r>
        <r>
          <rPr>
            <sz val="9"/>
            <color indexed="81"/>
            <rFont val="MS P ゴシック"/>
            <family val="3"/>
            <charset val="128"/>
          </rPr>
          <t xml:space="preserve">
実績（H31）を基に変更</t>
        </r>
      </text>
    </comment>
    <comment ref="AY52" authorId="0" shapeId="0" xr:uid="{00000000-0006-0000-0400-00000C000000}">
      <text>
        <r>
          <rPr>
            <b/>
            <sz val="9"/>
            <color indexed="81"/>
            <rFont val="MS P ゴシック"/>
            <family val="3"/>
            <charset val="128"/>
          </rPr>
          <t>biwako:</t>
        </r>
        <r>
          <rPr>
            <sz val="9"/>
            <color indexed="81"/>
            <rFont val="MS P ゴシック"/>
            <family val="3"/>
            <charset val="128"/>
          </rPr>
          <t xml:space="preserve">
実績（H31）を基に変更</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biwako</author>
  </authors>
  <commentList>
    <comment ref="M16" authorId="0" shapeId="0" xr:uid="{00000000-0006-0000-0500-000001000000}">
      <text>
        <r>
          <rPr>
            <b/>
            <sz val="9"/>
            <color indexed="81"/>
            <rFont val="MS P ゴシック"/>
            <family val="3"/>
            <charset val="128"/>
          </rPr>
          <t>biwako:</t>
        </r>
        <r>
          <rPr>
            <sz val="9"/>
            <color indexed="81"/>
            <rFont val="MS P ゴシック"/>
            <family val="3"/>
            <charset val="128"/>
          </rPr>
          <t xml:space="preserve">
実績（H31）を基に削除</t>
        </r>
      </text>
    </comment>
    <comment ref="M50" authorId="0" shapeId="0" xr:uid="{00000000-0006-0000-0500-000002000000}">
      <text>
        <r>
          <rPr>
            <b/>
            <sz val="9"/>
            <color indexed="81"/>
            <rFont val="MS P ゴシック"/>
            <family val="3"/>
            <charset val="128"/>
          </rPr>
          <t>biwako:</t>
        </r>
        <r>
          <rPr>
            <sz val="9"/>
            <color indexed="81"/>
            <rFont val="MS P ゴシック"/>
            <family val="3"/>
            <charset val="128"/>
          </rPr>
          <t xml:space="preserve">
実績（H31）を基に削除</t>
        </r>
      </text>
    </comment>
    <comment ref="M54" authorId="0" shapeId="0" xr:uid="{00000000-0006-0000-0500-000003000000}">
      <text>
        <r>
          <rPr>
            <b/>
            <sz val="9"/>
            <color indexed="81"/>
            <rFont val="MS P ゴシック"/>
            <family val="3"/>
            <charset val="128"/>
          </rPr>
          <t>biwako:</t>
        </r>
        <r>
          <rPr>
            <sz val="9"/>
            <color indexed="81"/>
            <rFont val="MS P ゴシック"/>
            <family val="3"/>
            <charset val="128"/>
          </rPr>
          <t xml:space="preserve">
実績（H31）を基に削除</t>
        </r>
      </text>
    </comment>
    <comment ref="M66" authorId="0" shapeId="0" xr:uid="{00000000-0006-0000-0500-000004000000}">
      <text>
        <r>
          <rPr>
            <b/>
            <sz val="9"/>
            <color indexed="81"/>
            <rFont val="MS P ゴシック"/>
            <family val="3"/>
            <charset val="128"/>
          </rPr>
          <t>biwako:</t>
        </r>
        <r>
          <rPr>
            <sz val="9"/>
            <color indexed="81"/>
            <rFont val="MS P ゴシック"/>
            <family val="3"/>
            <charset val="128"/>
          </rPr>
          <t xml:space="preserve">
実績（H31）を基に削除</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biwako</author>
  </authors>
  <commentList>
    <comment ref="M8" authorId="0" shapeId="0" xr:uid="{00000000-0006-0000-0600-000001000000}">
      <text>
        <r>
          <rPr>
            <b/>
            <sz val="9"/>
            <color indexed="81"/>
            <rFont val="MS P ゴシック"/>
            <family val="3"/>
            <charset val="128"/>
          </rPr>
          <t>biwako:</t>
        </r>
        <r>
          <rPr>
            <sz val="9"/>
            <color indexed="81"/>
            <rFont val="MS P ゴシック"/>
            <family val="3"/>
            <charset val="128"/>
          </rPr>
          <t xml:space="preserve">
実績（H31）を基に削除</t>
        </r>
      </text>
    </comment>
    <comment ref="M10" authorId="0" shapeId="0" xr:uid="{00000000-0006-0000-0600-000002000000}">
      <text>
        <r>
          <rPr>
            <b/>
            <sz val="9"/>
            <color indexed="81"/>
            <rFont val="MS P ゴシック"/>
            <family val="3"/>
            <charset val="128"/>
          </rPr>
          <t>biwako:</t>
        </r>
        <r>
          <rPr>
            <sz val="9"/>
            <color indexed="81"/>
            <rFont val="MS P ゴシック"/>
            <family val="3"/>
            <charset val="128"/>
          </rPr>
          <t xml:space="preserve">
実績（H31）を基に削除</t>
        </r>
      </text>
    </comment>
    <comment ref="M12" authorId="0" shapeId="0" xr:uid="{00000000-0006-0000-0600-000003000000}">
      <text>
        <r>
          <rPr>
            <b/>
            <sz val="9"/>
            <color indexed="81"/>
            <rFont val="MS P ゴシック"/>
            <family val="3"/>
            <charset val="128"/>
          </rPr>
          <t>biwako:</t>
        </r>
        <r>
          <rPr>
            <sz val="9"/>
            <color indexed="81"/>
            <rFont val="MS P ゴシック"/>
            <family val="3"/>
            <charset val="128"/>
          </rPr>
          <t xml:space="preserve">
実績（H31）を基に削除</t>
        </r>
      </text>
    </comment>
  </commentList>
</comments>
</file>

<file path=xl/sharedStrings.xml><?xml version="1.0" encoding="utf-8"?>
<sst xmlns="http://schemas.openxmlformats.org/spreadsheetml/2006/main" count="1482" uniqueCount="259">
  <si>
    <t>番号</t>
    <rPh sb="0" eb="2">
      <t>バンゴウ</t>
    </rPh>
    <phoneticPr fontId="3"/>
  </si>
  <si>
    <t>幅（Ｗ）</t>
    <rPh sb="0" eb="1">
      <t>ハバ</t>
    </rPh>
    <phoneticPr fontId="3"/>
  </si>
  <si>
    <t>樹幹長　（Ｈ）</t>
    <rPh sb="0" eb="2">
      <t>ジュカン</t>
    </rPh>
    <rPh sb="2" eb="3">
      <t>チョウ</t>
    </rPh>
    <phoneticPr fontId="3"/>
  </si>
  <si>
    <t>延長（Ｌ）</t>
    <rPh sb="0" eb="2">
      <t>エンチョウ</t>
    </rPh>
    <phoneticPr fontId="3"/>
  </si>
  <si>
    <t>樹種</t>
    <rPh sb="0" eb="1">
      <t>ジュ</t>
    </rPh>
    <rPh sb="1" eb="2">
      <t>シュ</t>
    </rPh>
    <phoneticPr fontId="3"/>
  </si>
  <si>
    <t>剪定面積</t>
    <rPh sb="0" eb="2">
      <t>センテイ</t>
    </rPh>
    <rPh sb="2" eb="4">
      <t>メンセキ</t>
    </rPh>
    <phoneticPr fontId="3"/>
  </si>
  <si>
    <t>幹周</t>
    <rPh sb="0" eb="1">
      <t>ミキ</t>
    </rPh>
    <rPh sb="1" eb="2">
      <t>マワ</t>
    </rPh>
    <phoneticPr fontId="3"/>
  </si>
  <si>
    <t>規格</t>
    <rPh sb="0" eb="2">
      <t>キカク</t>
    </rPh>
    <phoneticPr fontId="3"/>
  </si>
  <si>
    <t>円筒</t>
    <rPh sb="0" eb="2">
      <t>エントウ</t>
    </rPh>
    <phoneticPr fontId="3"/>
  </si>
  <si>
    <t>剪定</t>
    <rPh sb="0" eb="2">
      <t>センテイ</t>
    </rPh>
    <phoneticPr fontId="3"/>
  </si>
  <si>
    <t>高木</t>
    <rPh sb="0" eb="2">
      <t>コウボク</t>
    </rPh>
    <phoneticPr fontId="3"/>
  </si>
  <si>
    <t>C&lt;60cm</t>
    <phoneticPr fontId="3"/>
  </si>
  <si>
    <t>60cm≦C&lt;120cm</t>
    <phoneticPr fontId="3"/>
  </si>
  <si>
    <t>低・中木</t>
    <rPh sb="0" eb="1">
      <t>テイ</t>
    </rPh>
    <rPh sb="2" eb="4">
      <t>チュウボク</t>
    </rPh>
    <phoneticPr fontId="3"/>
  </si>
  <si>
    <t>（球形）</t>
    <rPh sb="1" eb="3">
      <t>キュウケイ</t>
    </rPh>
    <phoneticPr fontId="3"/>
  </si>
  <si>
    <t>H&lt;100cm</t>
    <phoneticPr fontId="3"/>
  </si>
  <si>
    <t>球形</t>
    <rPh sb="0" eb="2">
      <t>キュウケイ</t>
    </rPh>
    <phoneticPr fontId="3"/>
  </si>
  <si>
    <t>（円筒）</t>
    <rPh sb="1" eb="3">
      <t>エントウ</t>
    </rPh>
    <phoneticPr fontId="3"/>
  </si>
  <si>
    <t>名称</t>
    <rPh sb="0" eb="2">
      <t>メイショウ</t>
    </rPh>
    <phoneticPr fontId="3"/>
  </si>
  <si>
    <t>数量</t>
    <rPh sb="0" eb="2">
      <t>スウリョウ</t>
    </rPh>
    <phoneticPr fontId="3"/>
  </si>
  <si>
    <t>寄植</t>
    <rPh sb="0" eb="2">
      <t>ヨセウエ</t>
    </rPh>
    <phoneticPr fontId="3"/>
  </si>
  <si>
    <t>H&lt;60cm</t>
    <phoneticPr fontId="3"/>
  </si>
  <si>
    <t>60cm≦H&lt;300cm</t>
    <phoneticPr fontId="3"/>
  </si>
  <si>
    <t>寄植集計表</t>
    <rPh sb="0" eb="2">
      <t>ヨセウエ</t>
    </rPh>
    <rPh sb="2" eb="5">
      <t>シュウケイヒョウ</t>
    </rPh>
    <phoneticPr fontId="3"/>
  </si>
  <si>
    <t>備考</t>
    <rPh sb="0" eb="2">
      <t>ビコウ</t>
    </rPh>
    <phoneticPr fontId="3"/>
  </si>
  <si>
    <t>本</t>
    <rPh sb="0" eb="1">
      <t>ホン</t>
    </rPh>
    <phoneticPr fontId="3"/>
  </si>
  <si>
    <t>㎡</t>
    <rPh sb="0" eb="1">
      <t>ホン</t>
    </rPh>
    <phoneticPr fontId="3"/>
  </si>
  <si>
    <t>樹高　(H)</t>
    <rPh sb="0" eb="1">
      <t>キ</t>
    </rPh>
    <rPh sb="1" eb="2">
      <t>タカ</t>
    </rPh>
    <phoneticPr fontId="3"/>
  </si>
  <si>
    <t>○</t>
    <phoneticPr fontId="3"/>
  </si>
  <si>
    <t>○</t>
    <phoneticPr fontId="3"/>
  </si>
  <si>
    <t>C&lt;60cm</t>
    <phoneticPr fontId="3"/>
  </si>
  <si>
    <t>○</t>
    <phoneticPr fontId="3"/>
  </si>
  <si>
    <t>60cm≦C&lt;120cm</t>
    <phoneticPr fontId="3"/>
  </si>
  <si>
    <t>H&lt;100cm</t>
    <phoneticPr fontId="3"/>
  </si>
  <si>
    <t>ネズミモチ</t>
    <phoneticPr fontId="3"/>
  </si>
  <si>
    <t>シャリンバイ</t>
    <phoneticPr fontId="3"/>
  </si>
  <si>
    <t>H&lt;60cm</t>
    <phoneticPr fontId="3"/>
  </si>
  <si>
    <t>60cm≦H&lt;300cm</t>
    <phoneticPr fontId="3"/>
  </si>
  <si>
    <t>大同川給水機場</t>
    <rPh sb="0" eb="3">
      <t>ダイドウガワ</t>
    </rPh>
    <rPh sb="3" eb="7">
      <t>キュウスイキジョウ</t>
    </rPh>
    <phoneticPr fontId="3"/>
  </si>
  <si>
    <t>大同川排水機場</t>
    <rPh sb="0" eb="3">
      <t>ダイドウガワ</t>
    </rPh>
    <rPh sb="3" eb="7">
      <t>ハイスイキジョウ</t>
    </rPh>
    <phoneticPr fontId="3"/>
  </si>
  <si>
    <t>樹木集計</t>
    <rPh sb="0" eb="2">
      <t>ジュボク</t>
    </rPh>
    <rPh sb="2" eb="4">
      <t>シュウケイ</t>
    </rPh>
    <phoneticPr fontId="3"/>
  </si>
  <si>
    <t>100cm≦H&lt;200cm</t>
    <phoneticPr fontId="3"/>
  </si>
  <si>
    <t>200cm≦H&lt;300cm</t>
    <phoneticPr fontId="3"/>
  </si>
  <si>
    <t>C</t>
    <phoneticPr fontId="3"/>
  </si>
  <si>
    <t>ネズミモチ</t>
    <phoneticPr fontId="3"/>
  </si>
  <si>
    <t>アラカシ</t>
    <phoneticPr fontId="3"/>
  </si>
  <si>
    <t>キンモクセイ</t>
    <phoneticPr fontId="3"/>
  </si>
  <si>
    <t>サザンカ</t>
    <phoneticPr fontId="3"/>
  </si>
  <si>
    <t>シラカシ</t>
    <phoneticPr fontId="3"/>
  </si>
  <si>
    <t>ウバメガシ</t>
    <phoneticPr fontId="3"/>
  </si>
  <si>
    <t>剪定対象</t>
    <rPh sb="0" eb="2">
      <t>センテイ</t>
    </rPh>
    <rPh sb="2" eb="4">
      <t>タイショウ</t>
    </rPh>
    <phoneticPr fontId="3"/>
  </si>
  <si>
    <t>防除</t>
    <rPh sb="0" eb="2">
      <t>ボウジョ</t>
    </rPh>
    <phoneticPr fontId="3"/>
  </si>
  <si>
    <t>低木</t>
    <rPh sb="0" eb="2">
      <t>テイボク</t>
    </rPh>
    <phoneticPr fontId="3"/>
  </si>
  <si>
    <t>中木</t>
    <rPh sb="0" eb="2">
      <t>チュウボク</t>
    </rPh>
    <phoneticPr fontId="3"/>
  </si>
  <si>
    <t>60cm≦H&lt;100cm</t>
    <phoneticPr fontId="3"/>
  </si>
  <si>
    <t>高木</t>
    <rPh sb="0" eb="1">
      <t>コウ</t>
    </rPh>
    <rPh sb="1" eb="2">
      <t>キ</t>
    </rPh>
    <phoneticPr fontId="3"/>
  </si>
  <si>
    <t>Ｃ</t>
    <phoneticPr fontId="3"/>
  </si>
  <si>
    <t>備　考</t>
    <rPh sb="0" eb="1">
      <t>ソナエ</t>
    </rPh>
    <rPh sb="2" eb="3">
      <t>コウ</t>
    </rPh>
    <phoneticPr fontId="3"/>
  </si>
  <si>
    <t>Ｃ</t>
    <phoneticPr fontId="3"/>
  </si>
  <si>
    <t>キョウチクトウ</t>
    <phoneticPr fontId="3"/>
  </si>
  <si>
    <t>サンゴジュ</t>
    <phoneticPr fontId="3"/>
  </si>
  <si>
    <t>マルバヒイラギ</t>
    <phoneticPr fontId="3"/>
  </si>
  <si>
    <t>キョウチクトウ</t>
    <phoneticPr fontId="3"/>
  </si>
  <si>
    <t>防除面積</t>
    <rPh sb="0" eb="2">
      <t>ボウジョ</t>
    </rPh>
    <rPh sb="2" eb="4">
      <t>メンセキ</t>
    </rPh>
    <phoneticPr fontId="3"/>
  </si>
  <si>
    <t xml:space="preserve">                      </t>
    <phoneticPr fontId="3"/>
  </si>
  <si>
    <t>剪定
対象</t>
    <rPh sb="0" eb="2">
      <t>センテイ</t>
    </rPh>
    <rPh sb="3" eb="5">
      <t>タイショウ</t>
    </rPh>
    <phoneticPr fontId="3"/>
  </si>
  <si>
    <t>防除
対象</t>
    <rPh sb="0" eb="2">
      <t>ボウジョ</t>
    </rPh>
    <rPh sb="3" eb="5">
      <t>タイショウ</t>
    </rPh>
    <phoneticPr fontId="3"/>
  </si>
  <si>
    <t>ナツツバキ</t>
    <phoneticPr fontId="3"/>
  </si>
  <si>
    <t>○</t>
    <phoneticPr fontId="3"/>
  </si>
  <si>
    <t>モチノキ</t>
    <phoneticPr fontId="3"/>
  </si>
  <si>
    <t>マテバシイ</t>
    <phoneticPr fontId="3"/>
  </si>
  <si>
    <t>アキニレ</t>
    <phoneticPr fontId="3"/>
  </si>
  <si>
    <t>C&lt;30cm</t>
    <phoneticPr fontId="3"/>
  </si>
  <si>
    <t>30cm≦C&lt;60cm</t>
    <phoneticPr fontId="3"/>
  </si>
  <si>
    <t>C&lt;30cm</t>
    <phoneticPr fontId="3"/>
  </si>
  <si>
    <t>60cm≦C&lt;90cm</t>
    <phoneticPr fontId="3"/>
  </si>
  <si>
    <t>90cm≦C&lt;120cm</t>
    <phoneticPr fontId="3"/>
  </si>
  <si>
    <t>C≧90cm</t>
    <phoneticPr fontId="3"/>
  </si>
  <si>
    <t>90cm≦C</t>
    <phoneticPr fontId="3"/>
  </si>
  <si>
    <t>寄植苅込</t>
    <rPh sb="0" eb="2">
      <t>ヨセウエ</t>
    </rPh>
    <rPh sb="2" eb="4">
      <t>カリコミ</t>
    </rPh>
    <phoneticPr fontId="3"/>
  </si>
  <si>
    <t xml:space="preserve">苅込対象
</t>
    <rPh sb="0" eb="2">
      <t>カリコミ</t>
    </rPh>
    <rPh sb="2" eb="4">
      <t>タイショウ</t>
    </rPh>
    <phoneticPr fontId="3"/>
  </si>
  <si>
    <t>苅込
対象</t>
    <rPh sb="0" eb="2">
      <t>カリコミ</t>
    </rPh>
    <rPh sb="3" eb="5">
      <t>タイショウ</t>
    </rPh>
    <phoneticPr fontId="3"/>
  </si>
  <si>
    <t>寄植防除</t>
    <rPh sb="0" eb="2">
      <t>ヨセウエ</t>
    </rPh>
    <rPh sb="2" eb="4">
      <t>ボウジョ</t>
    </rPh>
    <phoneticPr fontId="3"/>
  </si>
  <si>
    <t>キンモクセイ</t>
    <phoneticPr fontId="3"/>
  </si>
  <si>
    <t>Ｃ</t>
    <phoneticPr fontId="3"/>
  </si>
  <si>
    <t>C&lt;30cm</t>
    <phoneticPr fontId="3"/>
  </si>
  <si>
    <t>30cm≦C&lt;60cm</t>
    <phoneticPr fontId="3"/>
  </si>
  <si>
    <t>60cm≦C&lt;90cm</t>
    <phoneticPr fontId="3"/>
  </si>
  <si>
    <t>C≧90cm</t>
    <phoneticPr fontId="3"/>
  </si>
  <si>
    <t>C&lt;60cm</t>
    <phoneticPr fontId="3"/>
  </si>
  <si>
    <t>マメツゲ</t>
    <phoneticPr fontId="3"/>
  </si>
  <si>
    <t>H&lt;100cm</t>
    <phoneticPr fontId="3"/>
  </si>
  <si>
    <t>100cm≦H&lt;200cm</t>
    <phoneticPr fontId="3"/>
  </si>
  <si>
    <t>200cm≦H&lt;300cm</t>
    <phoneticPr fontId="3"/>
  </si>
  <si>
    <t>100cm≦H&lt;200cm</t>
    <phoneticPr fontId="3"/>
  </si>
  <si>
    <t>H&lt;60cm</t>
    <phoneticPr fontId="3"/>
  </si>
  <si>
    <t>60cm≦H&lt;300cm</t>
    <phoneticPr fontId="3"/>
  </si>
  <si>
    <t>H&lt;60cm</t>
    <phoneticPr fontId="3"/>
  </si>
  <si>
    <t>C&lt;30cm</t>
    <phoneticPr fontId="3"/>
  </si>
  <si>
    <t>60cm≦H&lt;100cm</t>
    <phoneticPr fontId="3"/>
  </si>
  <si>
    <t>ハマヒサカキ</t>
    <phoneticPr fontId="3"/>
  </si>
  <si>
    <t>90cm≦C</t>
    <phoneticPr fontId="3"/>
  </si>
  <si>
    <t>C&lt;30cm</t>
    <phoneticPr fontId="3"/>
  </si>
  <si>
    <t>○</t>
    <phoneticPr fontId="3"/>
  </si>
  <si>
    <t>トベラ</t>
    <phoneticPr fontId="3"/>
  </si>
  <si>
    <t>C</t>
    <phoneticPr fontId="3"/>
  </si>
  <si>
    <t>早崎下八木排水機場</t>
    <rPh sb="0" eb="2">
      <t>ハヤザキ</t>
    </rPh>
    <rPh sb="2" eb="3">
      <t>シモ</t>
    </rPh>
    <rPh sb="3" eb="5">
      <t>ヤギ</t>
    </rPh>
    <rPh sb="5" eb="9">
      <t>ハイスイキジョウ</t>
    </rPh>
    <phoneticPr fontId="3"/>
  </si>
  <si>
    <t>クスノキ</t>
    <phoneticPr fontId="3"/>
  </si>
  <si>
    <t>トベラ</t>
    <phoneticPr fontId="3"/>
  </si>
  <si>
    <t>ハマヒサカキ</t>
    <phoneticPr fontId="3"/>
  </si>
  <si>
    <t>ハマヒサカキ</t>
    <phoneticPr fontId="3"/>
  </si>
  <si>
    <t>60cm≦C&lt;120cm</t>
    <phoneticPr fontId="3"/>
  </si>
  <si>
    <t>ネズミモチ</t>
    <phoneticPr fontId="3"/>
  </si>
  <si>
    <t>レッドロビン</t>
    <phoneticPr fontId="3"/>
  </si>
  <si>
    <t>レッドロビン</t>
    <phoneticPr fontId="3"/>
  </si>
  <si>
    <t>30cm≦C&lt;60cm</t>
    <phoneticPr fontId="3"/>
  </si>
  <si>
    <t>60cm≦C&lt;90cm</t>
    <phoneticPr fontId="3"/>
  </si>
  <si>
    <t>200cm≦H&lt;300cm</t>
    <phoneticPr fontId="3"/>
  </si>
  <si>
    <t>90cm≦C&lt;120cm</t>
    <phoneticPr fontId="3"/>
  </si>
  <si>
    <t>枯木処理</t>
    <rPh sb="0" eb="1">
      <t>カ</t>
    </rPh>
    <rPh sb="1" eb="2">
      <t>キ</t>
    </rPh>
    <rPh sb="2" eb="4">
      <t>ショリ</t>
    </rPh>
    <phoneticPr fontId="3"/>
  </si>
  <si>
    <t>C&lt;20cm</t>
    <phoneticPr fontId="3"/>
  </si>
  <si>
    <t>伐採・除根</t>
    <rPh sb="0" eb="2">
      <t>バッサイ</t>
    </rPh>
    <rPh sb="3" eb="4">
      <t>ジョ</t>
    </rPh>
    <rPh sb="4" eb="5">
      <t>コン</t>
    </rPh>
    <phoneticPr fontId="3"/>
  </si>
  <si>
    <t>20cm≦C&lt;30cm</t>
    <phoneticPr fontId="3"/>
  </si>
  <si>
    <t>30cm≦C&lt;40cm</t>
    <phoneticPr fontId="3"/>
  </si>
  <si>
    <t>植樹</t>
    <rPh sb="0" eb="2">
      <t>ショクジュ</t>
    </rPh>
    <phoneticPr fontId="3"/>
  </si>
  <si>
    <t>H=1.2 W=0.3</t>
    <phoneticPr fontId="3"/>
  </si>
  <si>
    <t>支柱</t>
    <rPh sb="0" eb="2">
      <t>シチュウ</t>
    </rPh>
    <phoneticPr fontId="3"/>
  </si>
  <si>
    <t>生け垣　H=1.0m以上</t>
    <rPh sb="0" eb="1">
      <t>イ</t>
    </rPh>
    <rPh sb="2" eb="3">
      <t>ガキ</t>
    </rPh>
    <rPh sb="10" eb="12">
      <t>イジョウ</t>
    </rPh>
    <phoneticPr fontId="3"/>
  </si>
  <si>
    <t>ｍ</t>
    <phoneticPr fontId="3"/>
  </si>
  <si>
    <t>早崎揚陸施設</t>
    <rPh sb="0" eb="2">
      <t>ハヤザキ</t>
    </rPh>
    <rPh sb="2" eb="4">
      <t>ヨウリク</t>
    </rPh>
    <rPh sb="4" eb="6">
      <t>シセツ</t>
    </rPh>
    <phoneticPr fontId="3"/>
  </si>
  <si>
    <t>シラカシ</t>
    <phoneticPr fontId="3"/>
  </si>
  <si>
    <t>トウネズミモチ</t>
    <phoneticPr fontId="3"/>
  </si>
  <si>
    <t xml:space="preserve">                      </t>
    <phoneticPr fontId="3"/>
  </si>
  <si>
    <t>60cm≦H&lt;300cm</t>
    <phoneticPr fontId="3"/>
  </si>
  <si>
    <t>○</t>
  </si>
  <si>
    <t>レッドロビン</t>
  </si>
  <si>
    <t>○</t>
    <phoneticPr fontId="3"/>
  </si>
  <si>
    <t>○</t>
    <phoneticPr fontId="3"/>
  </si>
  <si>
    <t>大同川揚陸施設　</t>
    <rPh sb="0" eb="3">
      <t>ダイドウガワ</t>
    </rPh>
    <rPh sb="3" eb="5">
      <t>ヨウリク</t>
    </rPh>
    <rPh sb="5" eb="7">
      <t>シセツ</t>
    </rPh>
    <phoneticPr fontId="3"/>
  </si>
  <si>
    <t>大同川排水機場　</t>
    <rPh sb="0" eb="3">
      <t>ダイドウガワ</t>
    </rPh>
    <rPh sb="3" eb="7">
      <t>ハイスイキジョウ</t>
    </rPh>
    <phoneticPr fontId="3"/>
  </si>
  <si>
    <t>寄植刈込・剪定数量及び防除面積　出来高表</t>
    <rPh sb="0" eb="2">
      <t>ヨセウエ</t>
    </rPh>
    <rPh sb="2" eb="4">
      <t>カリコミ</t>
    </rPh>
    <rPh sb="5" eb="7">
      <t>センテイ</t>
    </rPh>
    <rPh sb="7" eb="9">
      <t>スウリョウ</t>
    </rPh>
    <rPh sb="9" eb="10">
      <t>オヨ</t>
    </rPh>
    <rPh sb="11" eb="13">
      <t>ボウジョ</t>
    </rPh>
    <rPh sb="13" eb="15">
      <t>メンセキ</t>
    </rPh>
    <rPh sb="16" eb="19">
      <t>デキダカ</t>
    </rPh>
    <rPh sb="19" eb="20">
      <t>ヒョウ</t>
    </rPh>
    <phoneticPr fontId="3"/>
  </si>
  <si>
    <t>寄植刈込数量及び防除面積　出来高表</t>
    <rPh sb="0" eb="2">
      <t>ヨセウエ</t>
    </rPh>
    <rPh sb="2" eb="4">
      <t>カリコミ</t>
    </rPh>
    <rPh sb="4" eb="6">
      <t>スウリョウ</t>
    </rPh>
    <rPh sb="6" eb="7">
      <t>オヨ</t>
    </rPh>
    <rPh sb="8" eb="10">
      <t>ボウジョ</t>
    </rPh>
    <rPh sb="10" eb="12">
      <t>メンセキ</t>
    </rPh>
    <rPh sb="13" eb="16">
      <t>デキダカ</t>
    </rPh>
    <rPh sb="16" eb="17">
      <t>ヒョウ</t>
    </rPh>
    <phoneticPr fontId="3"/>
  </si>
  <si>
    <t>剪定数量及び防除面積　出来高表</t>
    <rPh sb="0" eb="2">
      <t>センテイ</t>
    </rPh>
    <rPh sb="2" eb="4">
      <t>スウリョウ</t>
    </rPh>
    <rPh sb="4" eb="5">
      <t>オヨ</t>
    </rPh>
    <rPh sb="6" eb="8">
      <t>ボウジョ</t>
    </rPh>
    <rPh sb="8" eb="10">
      <t>メンセキ</t>
    </rPh>
    <rPh sb="11" eb="14">
      <t>デキダカ</t>
    </rPh>
    <rPh sb="14" eb="15">
      <t>ヒョウ</t>
    </rPh>
    <phoneticPr fontId="3"/>
  </si>
  <si>
    <t>樹木剪定・防除面積　数量表</t>
    <rPh sb="0" eb="2">
      <t>ジュモク</t>
    </rPh>
    <rPh sb="2" eb="4">
      <t>センテイ</t>
    </rPh>
    <rPh sb="5" eb="7">
      <t>ボウジョ</t>
    </rPh>
    <rPh sb="7" eb="9">
      <t>メンセキ</t>
    </rPh>
    <rPh sb="10" eb="12">
      <t>スウリョウ</t>
    </rPh>
    <rPh sb="12" eb="13">
      <t>ヒョウ</t>
    </rPh>
    <phoneticPr fontId="3"/>
  </si>
  <si>
    <t>寄植刈込・防除面積　数量表</t>
    <rPh sb="0" eb="2">
      <t>ヨセウエ</t>
    </rPh>
    <rPh sb="2" eb="4">
      <t>カリコミ</t>
    </rPh>
    <rPh sb="5" eb="7">
      <t>ボウジョ</t>
    </rPh>
    <rPh sb="7" eb="9">
      <t>メンセキ</t>
    </rPh>
    <rPh sb="10" eb="12">
      <t>スウリョウ</t>
    </rPh>
    <rPh sb="12" eb="13">
      <t>ヒョウ</t>
    </rPh>
    <phoneticPr fontId="3"/>
  </si>
  <si>
    <t>ヤマモモ</t>
    <phoneticPr fontId="3"/>
  </si>
  <si>
    <t>クスノキ</t>
    <phoneticPr fontId="3"/>
  </si>
  <si>
    <t>カンツバキ</t>
    <phoneticPr fontId="3"/>
  </si>
  <si>
    <t>アベリア</t>
    <phoneticPr fontId="3"/>
  </si>
  <si>
    <t>ビョウヤナギ</t>
    <phoneticPr fontId="3"/>
  </si>
  <si>
    <t>サツキ</t>
    <phoneticPr fontId="3"/>
  </si>
  <si>
    <t>防　　　除</t>
    <rPh sb="0" eb="1">
      <t>ボウ</t>
    </rPh>
    <rPh sb="4" eb="5">
      <t>ジョ</t>
    </rPh>
    <phoneticPr fontId="3"/>
  </si>
  <si>
    <t>剪　　定</t>
    <rPh sb="0" eb="1">
      <t>ハサム</t>
    </rPh>
    <rPh sb="3" eb="4">
      <t>サダム</t>
    </rPh>
    <phoneticPr fontId="3"/>
  </si>
  <si>
    <t>１、４のシラカシについては湖側側面の剪定、防除が困難なため湖側側面は数量に含まない。</t>
    <rPh sb="13" eb="14">
      <t>ミズウミ</t>
    </rPh>
    <rPh sb="14" eb="15">
      <t>ガワ</t>
    </rPh>
    <rPh sb="15" eb="17">
      <t>ソクメン</t>
    </rPh>
    <rPh sb="18" eb="20">
      <t>センテイ</t>
    </rPh>
    <rPh sb="21" eb="23">
      <t>ボウジョ</t>
    </rPh>
    <rPh sb="24" eb="26">
      <t>コンナン</t>
    </rPh>
    <rPh sb="29" eb="30">
      <t>ミズウミ</t>
    </rPh>
    <rPh sb="30" eb="31">
      <t>ガワ</t>
    </rPh>
    <rPh sb="31" eb="33">
      <t>ソクメン</t>
    </rPh>
    <rPh sb="34" eb="36">
      <t>スウリョウ</t>
    </rPh>
    <rPh sb="37" eb="38">
      <t>フク</t>
    </rPh>
    <phoneticPr fontId="3"/>
  </si>
  <si>
    <t/>
  </si>
  <si>
    <t>項目</t>
    <rPh sb="0" eb="2">
      <t>コウモク</t>
    </rPh>
    <phoneticPr fontId="29"/>
  </si>
  <si>
    <t>規格</t>
    <rPh sb="0" eb="2">
      <t>キカク</t>
    </rPh>
    <phoneticPr fontId="29"/>
  </si>
  <si>
    <t>単位</t>
    <rPh sb="0" eb="2">
      <t>タンイ</t>
    </rPh>
    <phoneticPr fontId="29"/>
  </si>
  <si>
    <t>人</t>
    <rPh sb="0" eb="1">
      <t>ニン</t>
    </rPh>
    <phoneticPr fontId="29"/>
  </si>
  <si>
    <t>普通作業員</t>
    <rPh sb="0" eb="2">
      <t>フツウ</t>
    </rPh>
    <rPh sb="2" eb="5">
      <t>サギョウイン</t>
    </rPh>
    <phoneticPr fontId="29"/>
  </si>
  <si>
    <t>諸雑費</t>
    <rPh sb="0" eb="3">
      <t>ショザッピ</t>
    </rPh>
    <phoneticPr fontId="29"/>
  </si>
  <si>
    <t>式</t>
    <rPh sb="0" eb="1">
      <t>シキ</t>
    </rPh>
    <phoneticPr fontId="29"/>
  </si>
  <si>
    <t>時間</t>
    <rPh sb="0" eb="2">
      <t>ジカン</t>
    </rPh>
    <phoneticPr fontId="29"/>
  </si>
  <si>
    <t>土木一般世話役</t>
    <rPh sb="0" eb="2">
      <t>ドボク</t>
    </rPh>
    <rPh sb="2" eb="4">
      <t>イッパン</t>
    </rPh>
    <rPh sb="4" eb="7">
      <t>セワヤク</t>
    </rPh>
    <phoneticPr fontId="29"/>
  </si>
  <si>
    <t>日当りの作業員の人数を記載してください。
国土交通省の公共工事設計労務単価に基づき計上します。</t>
    <rPh sb="0" eb="1">
      <t>ニチ</t>
    </rPh>
    <rPh sb="1" eb="2">
      <t>ア</t>
    </rPh>
    <rPh sb="4" eb="7">
      <t>サギョウイン</t>
    </rPh>
    <rPh sb="8" eb="10">
      <t>ニンズウ</t>
    </rPh>
    <rPh sb="11" eb="13">
      <t>キサイ</t>
    </rPh>
    <rPh sb="21" eb="23">
      <t>コクド</t>
    </rPh>
    <rPh sb="23" eb="26">
      <t>コウツウショウ</t>
    </rPh>
    <rPh sb="38" eb="39">
      <t>モト</t>
    </rPh>
    <rPh sb="41" eb="43">
      <t>ケイジョウ</t>
    </rPh>
    <phoneticPr fontId="3"/>
  </si>
  <si>
    <t>側溝清掃車運転</t>
    <rPh sb="0" eb="2">
      <t>ソッコウ</t>
    </rPh>
    <rPh sb="2" eb="5">
      <t>セイソウシャ</t>
    </rPh>
    <rPh sb="5" eb="7">
      <t>ウンテン</t>
    </rPh>
    <phoneticPr fontId="29"/>
  </si>
  <si>
    <t>持込、ブロワ式
ホッパ容量4.5～5m3</t>
    <rPh sb="0" eb="1">
      <t>モ</t>
    </rPh>
    <rPh sb="1" eb="2">
      <t>コ</t>
    </rPh>
    <rPh sb="6" eb="7">
      <t>シキ</t>
    </rPh>
    <rPh sb="11" eb="13">
      <t>ヨウリョウ</t>
    </rPh>
    <phoneticPr fontId="29"/>
  </si>
  <si>
    <t>※側溝清掃車1台あたりの作業員数を記入し、必要に応じて職種は追加又は削除して下さい。</t>
    <rPh sb="1" eb="3">
      <t>ソッコウ</t>
    </rPh>
    <rPh sb="3" eb="5">
      <t>セイソウ</t>
    </rPh>
    <rPh sb="5" eb="6">
      <t>シャ</t>
    </rPh>
    <rPh sb="7" eb="8">
      <t>ダイ</t>
    </rPh>
    <rPh sb="12" eb="15">
      <t>サギョウイン</t>
    </rPh>
    <rPh sb="15" eb="16">
      <t>スウ</t>
    </rPh>
    <rPh sb="17" eb="19">
      <t>キニュウ</t>
    </rPh>
    <rPh sb="27" eb="29">
      <t>ショクシュ</t>
    </rPh>
    <rPh sb="32" eb="33">
      <t>マタ</t>
    </rPh>
    <rPh sb="34" eb="36">
      <t>サクジョ</t>
    </rPh>
    <phoneticPr fontId="3"/>
  </si>
  <si>
    <t>労務費の●％</t>
    <rPh sb="0" eb="3">
      <t>ロウムヒ</t>
    </rPh>
    <phoneticPr fontId="29"/>
  </si>
  <si>
    <t>諸雑費が必要な場合は、備考欄に内容を記載のうえ、規格欄に労務費の●％と記載してください。</t>
    <rPh sb="0" eb="3">
      <t>ショザッピ</t>
    </rPh>
    <rPh sb="4" eb="6">
      <t>ヒツヨウ</t>
    </rPh>
    <rPh sb="7" eb="9">
      <t>バアイ</t>
    </rPh>
    <rPh sb="11" eb="14">
      <t>ビコウラン</t>
    </rPh>
    <rPh sb="15" eb="17">
      <t>ナイヨウ</t>
    </rPh>
    <rPh sb="18" eb="20">
      <t>キサイ</t>
    </rPh>
    <rPh sb="24" eb="27">
      <t>キカクラン</t>
    </rPh>
    <rPh sb="28" eb="31">
      <t>ロウムヒ</t>
    </rPh>
    <rPh sb="35" eb="37">
      <t>キサイ</t>
    </rPh>
    <phoneticPr fontId="3"/>
  </si>
  <si>
    <t>●●工</t>
    <rPh sb="2" eb="3">
      <t>コウ</t>
    </rPh>
    <phoneticPr fontId="3"/>
  </si>
  <si>
    <t>m3）あたり</t>
    <phoneticPr fontId="3"/>
  </si>
  <si>
    <t>樋門での土砂撤去及び搬出時間を含んだ側溝清掃車の日当り運転時間を記入してください。
機構の積算基準に基づき、時間あたりの作業員（運転手（一般））、燃料費（軽油）、損料（側溝清掃車）を計上します。</t>
    <rPh sb="0" eb="2">
      <t>ヒモン</t>
    </rPh>
    <rPh sb="4" eb="6">
      <t>ドシャ</t>
    </rPh>
    <rPh sb="6" eb="8">
      <t>テッキョ</t>
    </rPh>
    <rPh sb="8" eb="9">
      <t>オヨ</t>
    </rPh>
    <rPh sb="10" eb="12">
      <t>ハンシュツ</t>
    </rPh>
    <rPh sb="12" eb="14">
      <t>ジカン</t>
    </rPh>
    <rPh sb="15" eb="16">
      <t>フク</t>
    </rPh>
    <rPh sb="24" eb="25">
      <t>ヒ</t>
    </rPh>
    <rPh sb="25" eb="26">
      <t>アタリ</t>
    </rPh>
    <rPh sb="27" eb="29">
      <t>ウンテン</t>
    </rPh>
    <rPh sb="29" eb="31">
      <t>ジカン</t>
    </rPh>
    <rPh sb="32" eb="34">
      <t>キニュウ</t>
    </rPh>
    <rPh sb="42" eb="44">
      <t>キコウ</t>
    </rPh>
    <rPh sb="45" eb="47">
      <t>セキサン</t>
    </rPh>
    <rPh sb="47" eb="49">
      <t>キジュン</t>
    </rPh>
    <rPh sb="50" eb="51">
      <t>モト</t>
    </rPh>
    <rPh sb="54" eb="56">
      <t>ジカン</t>
    </rPh>
    <rPh sb="60" eb="63">
      <t>サギョウイン</t>
    </rPh>
    <rPh sb="64" eb="67">
      <t>ウンテンシュ</t>
    </rPh>
    <rPh sb="68" eb="70">
      <t>イッパン</t>
    </rPh>
    <rPh sb="73" eb="76">
      <t>ネンリョウヒ</t>
    </rPh>
    <rPh sb="77" eb="79">
      <t>ケイユ</t>
    </rPh>
    <rPh sb="81" eb="83">
      <t>ソンリョウ</t>
    </rPh>
    <rPh sb="84" eb="86">
      <t>ソッコウ</t>
    </rPh>
    <rPh sb="86" eb="89">
      <t>セイソウシャ</t>
    </rPh>
    <rPh sb="91" eb="93">
      <t>ケイジョウ</t>
    </rPh>
    <phoneticPr fontId="3"/>
  </si>
  <si>
    <t>１日（日施工量</t>
    <rPh sb="3" eb="4">
      <t>ニチ</t>
    </rPh>
    <phoneticPr fontId="3"/>
  </si>
  <si>
    <r>
      <t>※手書きによりFAXで提出される場合は、数字の表示が潰れる場合がありますので、</t>
    </r>
    <r>
      <rPr>
        <u/>
        <sz val="14"/>
        <color theme="1"/>
        <rFont val="ＭＳ Ｐゴシック"/>
        <family val="3"/>
        <charset val="128"/>
        <scheme val="minor"/>
      </rPr>
      <t>大きい文字でご記入</t>
    </r>
    <r>
      <rPr>
        <sz val="14"/>
        <color theme="1"/>
        <rFont val="ＭＳ Ｐゴシック"/>
        <family val="3"/>
        <charset val="128"/>
        <scheme val="minor"/>
      </rPr>
      <t>ください。</t>
    </r>
    <rPh sb="1" eb="3">
      <t>テガ</t>
    </rPh>
    <rPh sb="11" eb="13">
      <t>テイシュツ</t>
    </rPh>
    <rPh sb="16" eb="18">
      <t>バアイ</t>
    </rPh>
    <rPh sb="20" eb="22">
      <t>スウジ</t>
    </rPh>
    <rPh sb="23" eb="25">
      <t>ヒョウジ</t>
    </rPh>
    <rPh sb="26" eb="27">
      <t>ツブ</t>
    </rPh>
    <rPh sb="29" eb="31">
      <t>バアイ</t>
    </rPh>
    <rPh sb="39" eb="40">
      <t>オオ</t>
    </rPh>
    <rPh sb="42" eb="44">
      <t>モジ</t>
    </rPh>
    <rPh sb="46" eb="48">
      <t>キニュウ</t>
    </rPh>
    <phoneticPr fontId="3"/>
  </si>
  <si>
    <t>※工事中に行う濁水防止対策として汚濁防止フェンスを想定しています。（汚濁防止フェンスの設置、撤去、損料等の費用は見積の対象外です）</t>
    <rPh sb="1" eb="4">
      <t>コウジチュウ</t>
    </rPh>
    <rPh sb="5" eb="6">
      <t>オコナ</t>
    </rPh>
    <rPh sb="7" eb="9">
      <t>ダクスイ</t>
    </rPh>
    <rPh sb="9" eb="11">
      <t>ボウシ</t>
    </rPh>
    <rPh sb="11" eb="13">
      <t>タイサク</t>
    </rPh>
    <rPh sb="25" eb="27">
      <t>ソウテイ</t>
    </rPh>
    <rPh sb="34" eb="36">
      <t>オダク</t>
    </rPh>
    <rPh sb="36" eb="38">
      <t>ボウシ</t>
    </rPh>
    <rPh sb="43" eb="45">
      <t>セッチ</t>
    </rPh>
    <rPh sb="46" eb="48">
      <t>テッキョ</t>
    </rPh>
    <rPh sb="49" eb="51">
      <t>ソンリョウ</t>
    </rPh>
    <rPh sb="51" eb="52">
      <t>トウ</t>
    </rPh>
    <rPh sb="53" eb="55">
      <t>ヒヨウ</t>
    </rPh>
    <rPh sb="56" eb="58">
      <t>ミツ</t>
    </rPh>
    <rPh sb="59" eb="62">
      <t>タイショウガイ</t>
    </rPh>
    <phoneticPr fontId="3"/>
  </si>
  <si>
    <t>樋門での土砂撤去及び搬出時間を併せた側溝清掃車の日当り運転時間を記入してください。
機構の積算基準に基づき、時間あたりの作業員（運転手（一般））、燃料費（軽油）、損料（側溝清掃車）を計上します。</t>
    <rPh sb="0" eb="2">
      <t>ヒモン</t>
    </rPh>
    <rPh sb="4" eb="6">
      <t>ドシャ</t>
    </rPh>
    <rPh sb="6" eb="8">
      <t>テッキョ</t>
    </rPh>
    <rPh sb="8" eb="9">
      <t>オヨ</t>
    </rPh>
    <rPh sb="10" eb="12">
      <t>ハンシュツ</t>
    </rPh>
    <rPh sb="12" eb="14">
      <t>ジカン</t>
    </rPh>
    <rPh sb="15" eb="16">
      <t>アワ</t>
    </rPh>
    <rPh sb="24" eb="25">
      <t>ヒ</t>
    </rPh>
    <rPh sb="25" eb="26">
      <t>アタリ</t>
    </rPh>
    <rPh sb="27" eb="29">
      <t>ウンテン</t>
    </rPh>
    <rPh sb="29" eb="31">
      <t>ジカン</t>
    </rPh>
    <rPh sb="32" eb="34">
      <t>キニュウ</t>
    </rPh>
    <rPh sb="42" eb="44">
      <t>キコウ</t>
    </rPh>
    <rPh sb="45" eb="47">
      <t>セキサン</t>
    </rPh>
    <rPh sb="47" eb="49">
      <t>キジュン</t>
    </rPh>
    <rPh sb="50" eb="51">
      <t>モト</t>
    </rPh>
    <rPh sb="54" eb="56">
      <t>ジカン</t>
    </rPh>
    <rPh sb="60" eb="63">
      <t>サギョウイン</t>
    </rPh>
    <rPh sb="64" eb="67">
      <t>ウンテンシュ</t>
    </rPh>
    <rPh sb="68" eb="70">
      <t>イッパン</t>
    </rPh>
    <rPh sb="73" eb="76">
      <t>ネンリョウヒ</t>
    </rPh>
    <rPh sb="77" eb="79">
      <t>ケイユ</t>
    </rPh>
    <rPh sb="81" eb="83">
      <t>ソンリョウ</t>
    </rPh>
    <rPh sb="84" eb="86">
      <t>ソッコウ</t>
    </rPh>
    <rPh sb="86" eb="89">
      <t>セイソウシャ</t>
    </rPh>
    <rPh sb="91" eb="93">
      <t>ケイジョウ</t>
    </rPh>
    <phoneticPr fontId="3"/>
  </si>
  <si>
    <t>樋門での土砂撤去及び搬出時間を併せた側溝清掃車の日当り運転時間を記入してください。
機構の積算基準に基づき、時間あたりの作業員（運転手（一般））、燃料費（軽油）、損料（側溝清掃車）を計上します。</t>
    <rPh sb="0" eb="2">
      <t>ヒモン</t>
    </rPh>
    <rPh sb="4" eb="6">
      <t>ドシャ</t>
    </rPh>
    <rPh sb="6" eb="8">
      <t>テッキョ</t>
    </rPh>
    <rPh sb="8" eb="9">
      <t>オヨ</t>
    </rPh>
    <rPh sb="10" eb="12">
      <t>ハンシュツ</t>
    </rPh>
    <rPh sb="12" eb="14">
      <t>ジカン</t>
    </rPh>
    <rPh sb="24" eb="25">
      <t>ヒ</t>
    </rPh>
    <rPh sb="25" eb="26">
      <t>アタリ</t>
    </rPh>
    <rPh sb="27" eb="29">
      <t>ウンテン</t>
    </rPh>
    <rPh sb="29" eb="31">
      <t>ジカン</t>
    </rPh>
    <rPh sb="32" eb="34">
      <t>キニュウ</t>
    </rPh>
    <rPh sb="42" eb="44">
      <t>キコウ</t>
    </rPh>
    <rPh sb="45" eb="47">
      <t>セキサン</t>
    </rPh>
    <rPh sb="47" eb="49">
      <t>キジュン</t>
    </rPh>
    <rPh sb="50" eb="51">
      <t>モト</t>
    </rPh>
    <rPh sb="54" eb="56">
      <t>ジカン</t>
    </rPh>
    <rPh sb="60" eb="63">
      <t>サギョウイン</t>
    </rPh>
    <rPh sb="64" eb="67">
      <t>ウンテンシュ</t>
    </rPh>
    <rPh sb="68" eb="70">
      <t>イッパン</t>
    </rPh>
    <rPh sb="73" eb="76">
      <t>ネンリョウヒ</t>
    </rPh>
    <rPh sb="77" eb="79">
      <t>ケイユ</t>
    </rPh>
    <rPh sb="81" eb="83">
      <t>ソンリョウ</t>
    </rPh>
    <rPh sb="84" eb="86">
      <t>ソッコウ</t>
    </rPh>
    <rPh sb="86" eb="89">
      <t>セイソウシャ</t>
    </rPh>
    <rPh sb="91" eb="93">
      <t>ケイジョウ</t>
    </rPh>
    <phoneticPr fontId="3"/>
  </si>
  <si>
    <t>※水資源機構が管理する樋門等において、側溝清掃車を用いて函渠内の土砂撤去を実施する歩掛及び日施工量の見積をお願いするものです。</t>
    <rPh sb="41" eb="43">
      <t>ブガケ</t>
    </rPh>
    <rPh sb="43" eb="44">
      <t>オヨ</t>
    </rPh>
    <rPh sb="45" eb="46">
      <t>ヒ</t>
    </rPh>
    <rPh sb="46" eb="48">
      <t>セコウ</t>
    </rPh>
    <rPh sb="48" eb="49">
      <t>リョウ</t>
    </rPh>
    <rPh sb="50" eb="52">
      <t>ミツ</t>
    </rPh>
    <rPh sb="54" eb="55">
      <t>ネガ</t>
    </rPh>
    <phoneticPr fontId="3"/>
  </si>
  <si>
    <r>
      <t>※使用する側溝清掃車は持込、ブロワ式、ホッパ容量4.5～5m3</t>
    </r>
    <r>
      <rPr>
        <sz val="14"/>
        <rFont val="ＭＳ ゴシック"/>
        <family val="3"/>
        <charset val="128"/>
      </rPr>
      <t>とし、日当り運転時間を見積の対象とします。
　（記入様式の備考欄をご参照ください）</t>
    </r>
    <rPh sb="1" eb="3">
      <t>シヨウ</t>
    </rPh>
    <rPh sb="11" eb="12">
      <t>モ</t>
    </rPh>
    <rPh sb="12" eb="13">
      <t>コ</t>
    </rPh>
    <rPh sb="17" eb="18">
      <t>シキ</t>
    </rPh>
    <rPh sb="34" eb="35">
      <t>ニチ</t>
    </rPh>
    <rPh sb="35" eb="36">
      <t>アタリ</t>
    </rPh>
    <rPh sb="37" eb="39">
      <t>ウンテン</t>
    </rPh>
    <rPh sb="39" eb="41">
      <t>ジカン</t>
    </rPh>
    <rPh sb="42" eb="44">
      <t>ミツ</t>
    </rPh>
    <rPh sb="45" eb="47">
      <t>タイショウ</t>
    </rPh>
    <rPh sb="55" eb="57">
      <t>キニュウ</t>
    </rPh>
    <rPh sb="57" eb="59">
      <t>ヨウシキ</t>
    </rPh>
    <rPh sb="60" eb="63">
      <t>ビコウラン</t>
    </rPh>
    <rPh sb="65" eb="67">
      <t>サンショウ</t>
    </rPh>
    <phoneticPr fontId="29"/>
  </si>
  <si>
    <t>※土砂に含まれる塵芥除去にかかる作業（人力による収集・集積、現場内小運搬（30m程度）、分別作業、運搬車への積込、処分場への運搬等、必要な全ての機械、労務、材料費（損料を含む））は、水資源機構の「積算基準及び積算資料（土木工事編）」（※以降、「積算基準」という。）に基づき別に計上しますので、本見積には含めないでください。</t>
    <rPh sb="8" eb="10">
      <t>ジンカイ</t>
    </rPh>
    <rPh sb="102" eb="103">
      <t>オヨ</t>
    </rPh>
    <rPh sb="104" eb="106">
      <t>セキサン</t>
    </rPh>
    <rPh sb="106" eb="108">
      <t>シリョウ</t>
    </rPh>
    <rPh sb="109" eb="111">
      <t>ドボク</t>
    </rPh>
    <rPh sb="111" eb="113">
      <t>コウジ</t>
    </rPh>
    <rPh sb="113" eb="114">
      <t>ヘン</t>
    </rPh>
    <rPh sb="118" eb="120">
      <t>イコウ</t>
    </rPh>
    <rPh sb="122" eb="124">
      <t>セキサン</t>
    </rPh>
    <rPh sb="124" eb="126">
      <t>キジュン</t>
    </rPh>
    <rPh sb="136" eb="137">
      <t>ベツ</t>
    </rPh>
    <rPh sb="146" eb="147">
      <t>ホン</t>
    </rPh>
    <rPh sb="147" eb="149">
      <t>ミツ</t>
    </rPh>
    <rPh sb="151" eb="152">
      <t>フク</t>
    </rPh>
    <phoneticPr fontId="3"/>
  </si>
  <si>
    <t>お手数ですが、作業の条件毎にご記入をお願いします。</t>
    <rPh sb="1" eb="3">
      <t>テスウ</t>
    </rPh>
    <rPh sb="7" eb="9">
      <t>サギョウ</t>
    </rPh>
    <rPh sb="10" eb="12">
      <t>ジョウケン</t>
    </rPh>
    <rPh sb="12" eb="13">
      <t>ゴト</t>
    </rPh>
    <rPh sb="15" eb="17">
      <t>キニュウ</t>
    </rPh>
    <rPh sb="19" eb="20">
      <t>ネガ</t>
    </rPh>
    <phoneticPr fontId="3"/>
  </si>
  <si>
    <r>
      <t>※</t>
    </r>
    <r>
      <rPr>
        <u/>
        <sz val="14"/>
        <rFont val="ＭＳ Ｐゴシック"/>
        <family val="3"/>
        <charset val="128"/>
        <scheme val="minor"/>
      </rPr>
      <t xml:space="preserve">施工範囲はゲート下部等、函渠内での局所的な施工を行うものとし、胴長やウェットスーツを着用しての作業となります。
</t>
    </r>
    <r>
      <rPr>
        <sz val="14"/>
        <rFont val="ＭＳ Ｐゴシック"/>
        <family val="3"/>
        <charset val="128"/>
        <scheme val="minor"/>
      </rPr>
      <t>　（</t>
    </r>
    <r>
      <rPr>
        <u/>
        <sz val="14"/>
        <rFont val="ＭＳ Ｐゴシック"/>
        <family val="3"/>
        <charset val="128"/>
        <scheme val="minor"/>
      </rPr>
      <t>水替による水位の低下は行いません。</t>
    </r>
    <r>
      <rPr>
        <sz val="14"/>
        <rFont val="ＭＳ Ｐゴシック"/>
        <family val="3"/>
        <charset val="128"/>
        <scheme val="minor"/>
      </rPr>
      <t>施工時の水深は0.5～1m程度を想定しています）</t>
    </r>
    <rPh sb="9" eb="11">
      <t>カブ</t>
    </rPh>
    <rPh sb="11" eb="12">
      <t>ナド</t>
    </rPh>
    <rPh sb="13" eb="15">
      <t>カンキョ</t>
    </rPh>
    <rPh sb="15" eb="16">
      <t>ナイ</t>
    </rPh>
    <rPh sb="18" eb="21">
      <t>キョクショテキ</t>
    </rPh>
    <rPh sb="22" eb="24">
      <t>セコウ</t>
    </rPh>
    <rPh sb="25" eb="26">
      <t>オコナ</t>
    </rPh>
    <rPh sb="48" eb="50">
      <t>サギョウ</t>
    </rPh>
    <rPh sb="64" eb="66">
      <t>スイイ</t>
    </rPh>
    <rPh sb="67" eb="69">
      <t>テイカ</t>
    </rPh>
    <rPh sb="70" eb="71">
      <t>オコナ</t>
    </rPh>
    <rPh sb="76" eb="79">
      <t>セコウジ</t>
    </rPh>
    <rPh sb="80" eb="82">
      <t>スイシン</t>
    </rPh>
    <rPh sb="89" eb="91">
      <t>テイド</t>
    </rPh>
    <rPh sb="92" eb="94">
      <t>ソウテイ</t>
    </rPh>
    <phoneticPr fontId="3"/>
  </si>
  <si>
    <t>※土砂に含まれる塵芥除去にかかる作業は、本見積に含めないでください。
　人力による収集・集積、現場内小運搬（30m程度）、分別作業、運搬車への積込、処分場への運搬等、必要な全ての機械、労務、材料費（損料を含む）は、水資源機構の「積算基準及び積算資料（土木工事編）」（※以降、「積算基準」という。）に基づき別に計上します。</t>
    <rPh sb="1" eb="3">
      <t>ドシャ</t>
    </rPh>
    <rPh sb="4" eb="5">
      <t>フク</t>
    </rPh>
    <rPh sb="8" eb="10">
      <t>ジンカイ</t>
    </rPh>
    <rPh sb="118" eb="119">
      <t>オヨ</t>
    </rPh>
    <rPh sb="120" eb="122">
      <t>セキサン</t>
    </rPh>
    <rPh sb="122" eb="124">
      <t>シリョウ</t>
    </rPh>
    <rPh sb="125" eb="127">
      <t>ドボク</t>
    </rPh>
    <rPh sb="127" eb="129">
      <t>コウジ</t>
    </rPh>
    <rPh sb="129" eb="130">
      <t>ヘン</t>
    </rPh>
    <rPh sb="152" eb="153">
      <t>ベツ</t>
    </rPh>
    <phoneticPr fontId="3"/>
  </si>
  <si>
    <r>
      <t>※</t>
    </r>
    <r>
      <rPr>
        <sz val="14"/>
        <rFont val="ＭＳ Ｐゴシック"/>
        <family val="3"/>
        <charset val="128"/>
        <scheme val="minor"/>
      </rPr>
      <t>撤去する土砂は</t>
    </r>
    <r>
      <rPr>
        <u/>
        <sz val="14"/>
        <rFont val="ＭＳ Ｐゴシック"/>
        <family val="3"/>
        <charset val="128"/>
        <scheme val="minor"/>
      </rPr>
      <t>水中にある自然堆積した砂や泥</t>
    </r>
    <r>
      <rPr>
        <sz val="14"/>
        <rFont val="ＭＳ Ｐゴシック"/>
        <family val="3"/>
        <charset val="128"/>
        <scheme val="minor"/>
      </rPr>
      <t>です。</t>
    </r>
    <rPh sb="1" eb="3">
      <t>テッキョ</t>
    </rPh>
    <rPh sb="5" eb="7">
      <t>ドシャ</t>
    </rPh>
    <phoneticPr fontId="3"/>
  </si>
  <si>
    <t>　工事中に行う濁水防止対策として汚濁防止フェンスを想定しています。（汚濁防止フェンスの設置、撤去、損料等の費用は見積の対象外です）</t>
    <rPh sb="1" eb="4">
      <t>コウジチュウ</t>
    </rPh>
    <rPh sb="5" eb="6">
      <t>オコナ</t>
    </rPh>
    <rPh sb="7" eb="9">
      <t>ダクスイ</t>
    </rPh>
    <rPh sb="9" eb="11">
      <t>ボウシ</t>
    </rPh>
    <rPh sb="11" eb="13">
      <t>タイサク</t>
    </rPh>
    <rPh sb="25" eb="27">
      <t>ソウテイ</t>
    </rPh>
    <rPh sb="34" eb="36">
      <t>オダク</t>
    </rPh>
    <rPh sb="36" eb="38">
      <t>ボウシ</t>
    </rPh>
    <rPh sb="43" eb="45">
      <t>セッチ</t>
    </rPh>
    <rPh sb="46" eb="48">
      <t>テッキョ</t>
    </rPh>
    <rPh sb="49" eb="51">
      <t>ソンリョウ</t>
    </rPh>
    <rPh sb="51" eb="52">
      <t>トウ</t>
    </rPh>
    <rPh sb="53" eb="55">
      <t>ヒヨウ</t>
    </rPh>
    <rPh sb="56" eb="58">
      <t>ミツ</t>
    </rPh>
    <rPh sb="59" eb="62">
      <t>タイショウガイ</t>
    </rPh>
    <phoneticPr fontId="3"/>
  </si>
  <si>
    <r>
      <t>※</t>
    </r>
    <r>
      <rPr>
        <u/>
        <sz val="14"/>
        <rFont val="ＭＳ Ｐゴシック"/>
        <family val="3"/>
        <charset val="128"/>
        <scheme val="minor"/>
      </rPr>
      <t>本施工は水替えを行わなず、水中にある土砂（250m3、平均土砂堆積厚50cm）を、超ロングアームBHと側溝清掃車を併用して除去</t>
    </r>
    <r>
      <rPr>
        <sz val="14"/>
        <rFont val="ＭＳ Ｐゴシック"/>
        <family val="3"/>
        <charset val="128"/>
        <scheme val="minor"/>
      </rPr>
      <t>するものです。</t>
    </r>
    <rPh sb="1" eb="2">
      <t>ホン</t>
    </rPh>
    <rPh sb="2" eb="4">
      <t>セコウ</t>
    </rPh>
    <rPh sb="5" eb="7">
      <t>ミズカ</t>
    </rPh>
    <rPh sb="9" eb="10">
      <t>オコナ</t>
    </rPh>
    <rPh sb="14" eb="16">
      <t>スイチュウ</t>
    </rPh>
    <rPh sb="19" eb="21">
      <t>ドシャ</t>
    </rPh>
    <rPh sb="28" eb="30">
      <t>ヘイキン</t>
    </rPh>
    <rPh sb="30" eb="32">
      <t>ドシャ</t>
    </rPh>
    <rPh sb="32" eb="34">
      <t>タイセキ</t>
    </rPh>
    <rPh sb="34" eb="35">
      <t>アツ</t>
    </rPh>
    <rPh sb="58" eb="60">
      <t>ヘイヨウ</t>
    </rPh>
    <rPh sb="62" eb="64">
      <t>ジョキョ</t>
    </rPh>
    <phoneticPr fontId="3"/>
  </si>
  <si>
    <t>超ロングアームバックホウ</t>
  </si>
  <si>
    <t>作業については下記の留意事項の他、参考資料も参考にしてください。</t>
    <rPh sb="7" eb="9">
      <t>カキ</t>
    </rPh>
    <rPh sb="10" eb="12">
      <t>リュウイ</t>
    </rPh>
    <rPh sb="12" eb="14">
      <t>ジコウ</t>
    </rPh>
    <rPh sb="15" eb="16">
      <t>ホカ</t>
    </rPh>
    <phoneticPr fontId="3"/>
  </si>
  <si>
    <t>①土砂撤去（機場内）について</t>
    <rPh sb="1" eb="3">
      <t>ドシャ</t>
    </rPh>
    <rPh sb="3" eb="5">
      <t>テッキョ</t>
    </rPh>
    <rPh sb="6" eb="8">
      <t>キバ</t>
    </rPh>
    <rPh sb="8" eb="9">
      <t>ナイ</t>
    </rPh>
    <phoneticPr fontId="3"/>
  </si>
  <si>
    <t>※使用する側溝清掃車は持込、ブロワ式、ホッパ容量4.5～5m3とし、日当り運転時間を見積の対象とします。</t>
    <phoneticPr fontId="3"/>
  </si>
  <si>
    <r>
      <t>※水資源機構が管理する排水機場において、</t>
    </r>
    <r>
      <rPr>
        <u/>
        <sz val="14"/>
        <rFont val="ＭＳ Ｐゴシック"/>
        <family val="3"/>
        <charset val="128"/>
        <scheme val="minor"/>
      </rPr>
      <t>機場内及び函渠の土砂撤去</t>
    </r>
    <r>
      <rPr>
        <sz val="14"/>
        <rFont val="ＭＳ Ｐゴシック"/>
        <family val="3"/>
        <charset val="128"/>
        <scheme val="minor"/>
      </rPr>
      <t>を実施する歩掛及び日施工量の見積をお願いするものです。</t>
    </r>
    <rPh sb="11" eb="13">
      <t>ハイスイ</t>
    </rPh>
    <rPh sb="13" eb="15">
      <t>キバ</t>
    </rPh>
    <rPh sb="20" eb="22">
      <t>キバ</t>
    </rPh>
    <rPh sb="23" eb="24">
      <t>オヨ</t>
    </rPh>
    <rPh sb="25" eb="27">
      <t>カンキョ</t>
    </rPh>
    <phoneticPr fontId="3"/>
  </si>
  <si>
    <t>※必要に応じて職種は追加又は削除して下さい。</t>
    <rPh sb="7" eb="9">
      <t>ショクシュ</t>
    </rPh>
    <rPh sb="12" eb="13">
      <t>マタ</t>
    </rPh>
    <rPh sb="14" eb="16">
      <t>サクジョ</t>
    </rPh>
    <phoneticPr fontId="3"/>
  </si>
  <si>
    <t>日当り運転時間を記入してください。
機構の積算基準に基づき、時間あたりの作業員（運転手（特殊））、燃料費（軽油）、損料（バックホウ）を計上します。</t>
    <rPh sb="0" eb="1">
      <t>ヒ</t>
    </rPh>
    <rPh sb="1" eb="2">
      <t>アタリ</t>
    </rPh>
    <rPh sb="3" eb="5">
      <t>ウンテン</t>
    </rPh>
    <rPh sb="5" eb="7">
      <t>ジカン</t>
    </rPh>
    <rPh sb="8" eb="10">
      <t>キニュウ</t>
    </rPh>
    <rPh sb="18" eb="20">
      <t>キコウ</t>
    </rPh>
    <rPh sb="21" eb="23">
      <t>セキサン</t>
    </rPh>
    <rPh sb="23" eb="25">
      <t>キジュン</t>
    </rPh>
    <rPh sb="26" eb="27">
      <t>モト</t>
    </rPh>
    <rPh sb="30" eb="32">
      <t>ジカン</t>
    </rPh>
    <rPh sb="36" eb="39">
      <t>サギョウイン</t>
    </rPh>
    <rPh sb="40" eb="43">
      <t>ウンテンシュ</t>
    </rPh>
    <rPh sb="44" eb="46">
      <t>トクシュ</t>
    </rPh>
    <rPh sb="49" eb="52">
      <t>ネンリョウヒ</t>
    </rPh>
    <rPh sb="53" eb="55">
      <t>ケイユ</t>
    </rPh>
    <rPh sb="57" eb="59">
      <t>ソンリョウ</t>
    </rPh>
    <rPh sb="67" eb="69">
      <t>ケイジョウ</t>
    </rPh>
    <phoneticPr fontId="3"/>
  </si>
  <si>
    <t>　汚濁防止フェンスにて施工箇所を囲んで堆砂除去します。施工箇所を7箇所程度に分割し、1箇所ずつ施工することを想定しています。</t>
    <rPh sb="1" eb="3">
      <t>オダク</t>
    </rPh>
    <rPh sb="3" eb="5">
      <t>ボウシ</t>
    </rPh>
    <rPh sb="11" eb="13">
      <t>セコウ</t>
    </rPh>
    <rPh sb="13" eb="15">
      <t>カショ</t>
    </rPh>
    <rPh sb="16" eb="17">
      <t>カコ</t>
    </rPh>
    <rPh sb="19" eb="21">
      <t>タイシャ</t>
    </rPh>
    <rPh sb="21" eb="23">
      <t>ジョキョ</t>
    </rPh>
    <rPh sb="27" eb="29">
      <t>セコウ</t>
    </rPh>
    <rPh sb="29" eb="31">
      <t>カショ</t>
    </rPh>
    <rPh sb="33" eb="35">
      <t>カショ</t>
    </rPh>
    <rPh sb="35" eb="37">
      <t>テイド</t>
    </rPh>
    <rPh sb="38" eb="40">
      <t>ブンカツ</t>
    </rPh>
    <rPh sb="43" eb="45">
      <t>カショ</t>
    </rPh>
    <rPh sb="47" eb="49">
      <t>セコウ</t>
    </rPh>
    <rPh sb="54" eb="56">
      <t>ソウテイ</t>
    </rPh>
    <phoneticPr fontId="3"/>
  </si>
  <si>
    <t>別紙1　土砂撤去A　記入様式</t>
    <rPh sb="0" eb="2">
      <t>ベッシ</t>
    </rPh>
    <rPh sb="4" eb="6">
      <t>ドシャ</t>
    </rPh>
    <rPh sb="6" eb="8">
      <t>テッキョ</t>
    </rPh>
    <rPh sb="10" eb="12">
      <t>キニュウ</t>
    </rPh>
    <rPh sb="12" eb="14">
      <t>ヨウシキ</t>
    </rPh>
    <phoneticPr fontId="3"/>
  </si>
  <si>
    <t>別紙2　土砂撤去B　記入様式</t>
    <rPh sb="0" eb="2">
      <t>ベッシ</t>
    </rPh>
    <rPh sb="4" eb="6">
      <t>ドシャ</t>
    </rPh>
    <rPh sb="6" eb="8">
      <t>テッキョ</t>
    </rPh>
    <rPh sb="10" eb="12">
      <t>キニュウ</t>
    </rPh>
    <rPh sb="12" eb="14">
      <t>ヨウシキ</t>
    </rPh>
    <phoneticPr fontId="3"/>
  </si>
  <si>
    <t>バックホウ（クローラ型）［超ロングアーム・排出ガス対策型（第2 次基準値）］ 山積0.4m3（平積0.3m3）作業半径15～19m</t>
    <rPh sb="55" eb="57">
      <t>サギョウ</t>
    </rPh>
    <rPh sb="57" eb="59">
      <t>ハンケイ</t>
    </rPh>
    <phoneticPr fontId="3"/>
  </si>
  <si>
    <t>※超ロングアームBHは、クローラ型［超ロングアーム・排出ガス対策型（第2次基準値）］ 山積0.4m3（平積0.3m3）作業半径15～19mとし、日当り運転時間を見積の対象とします。</t>
    <phoneticPr fontId="3"/>
  </si>
  <si>
    <r>
      <t>※撤去した土砂は、施工した側溝清掃車により樋門から別の土砂置場まで搬出するものとします。
　 見積の対象とする搬出距離は、</t>
    </r>
    <r>
      <rPr>
        <u/>
        <sz val="14"/>
        <color theme="1"/>
        <rFont val="ＭＳ Ｐゴシック"/>
        <family val="3"/>
        <charset val="128"/>
        <scheme val="minor"/>
      </rPr>
      <t>5km以上～10km未満、10km以上～15km未満の2ケース</t>
    </r>
    <r>
      <rPr>
        <sz val="14"/>
        <color theme="1"/>
        <rFont val="ＭＳ Ｐゴシック"/>
        <family val="3"/>
        <charset val="128"/>
        <scheme val="minor"/>
      </rPr>
      <t>です。</t>
    </r>
    <rPh sb="1" eb="3">
      <t>テッキョ</t>
    </rPh>
    <rPh sb="5" eb="7">
      <t>ドシャ</t>
    </rPh>
    <rPh sb="9" eb="11">
      <t>セコウ</t>
    </rPh>
    <rPh sb="13" eb="15">
      <t>ソッコウ</t>
    </rPh>
    <rPh sb="15" eb="18">
      <t>セイソウシャ</t>
    </rPh>
    <rPh sb="21" eb="23">
      <t>ヒモン</t>
    </rPh>
    <rPh sb="25" eb="26">
      <t>ベツ</t>
    </rPh>
    <rPh sb="27" eb="29">
      <t>ドシャ</t>
    </rPh>
    <rPh sb="29" eb="31">
      <t>オキバ</t>
    </rPh>
    <rPh sb="30" eb="31">
      <t>バ</t>
    </rPh>
    <rPh sb="33" eb="35">
      <t>ハンシュツ</t>
    </rPh>
    <rPh sb="47" eb="49">
      <t>ミツモリ</t>
    </rPh>
    <rPh sb="50" eb="52">
      <t>タイショウ</t>
    </rPh>
    <rPh sb="55" eb="57">
      <t>ハンシュツ</t>
    </rPh>
    <rPh sb="57" eb="59">
      <t>キョリ</t>
    </rPh>
    <rPh sb="64" eb="66">
      <t>イジョウ</t>
    </rPh>
    <rPh sb="71" eb="73">
      <t>ミマン</t>
    </rPh>
    <rPh sb="78" eb="80">
      <t>イジョウ</t>
    </rPh>
    <rPh sb="85" eb="87">
      <t>ミマン</t>
    </rPh>
    <phoneticPr fontId="3"/>
  </si>
  <si>
    <t>土砂撤去　（搬出距離：5km以上、10km未満）</t>
    <rPh sb="0" eb="2">
      <t>ドシャ</t>
    </rPh>
    <rPh sb="2" eb="4">
      <t>テッキョ</t>
    </rPh>
    <rPh sb="6" eb="8">
      <t>ハンシュツ</t>
    </rPh>
    <rPh sb="8" eb="10">
      <t>キョリ</t>
    </rPh>
    <rPh sb="14" eb="16">
      <t>イジョウ</t>
    </rPh>
    <rPh sb="21" eb="23">
      <t>ミマン</t>
    </rPh>
    <phoneticPr fontId="3"/>
  </si>
  <si>
    <t>土砂撤去　（搬出距離：10km以上、15km未満）</t>
    <rPh sb="0" eb="2">
      <t>ドシャ</t>
    </rPh>
    <rPh sb="2" eb="4">
      <t>テッキョ</t>
    </rPh>
    <rPh sb="15" eb="17">
      <t>イジョウ</t>
    </rPh>
    <rPh sb="22" eb="24">
      <t>ミマン</t>
    </rPh>
    <phoneticPr fontId="3"/>
  </si>
  <si>
    <r>
      <t>※撤去した土砂は、施工した側溝清掃車により樋門から別の土砂置場まで搬出するものとし、搬出距離は</t>
    </r>
    <r>
      <rPr>
        <u/>
        <sz val="14"/>
        <rFont val="ＭＳ Ｐゴシック"/>
        <family val="3"/>
        <charset val="128"/>
        <scheme val="minor"/>
      </rPr>
      <t>1km以上～2km未満</t>
    </r>
    <r>
      <rPr>
        <sz val="14"/>
        <rFont val="ＭＳ Ｐゴシック"/>
        <family val="3"/>
        <charset val="128"/>
        <scheme val="minor"/>
      </rPr>
      <t>です。</t>
    </r>
    <rPh sb="1" eb="3">
      <t>テッキョ</t>
    </rPh>
    <rPh sb="5" eb="7">
      <t>ドシャ</t>
    </rPh>
    <rPh sb="9" eb="11">
      <t>セコウ</t>
    </rPh>
    <rPh sb="13" eb="15">
      <t>ソッコウ</t>
    </rPh>
    <rPh sb="15" eb="18">
      <t>セイソウシャ</t>
    </rPh>
    <rPh sb="21" eb="23">
      <t>ヒモン</t>
    </rPh>
    <rPh sb="25" eb="26">
      <t>ベツ</t>
    </rPh>
    <rPh sb="27" eb="29">
      <t>ドシャ</t>
    </rPh>
    <rPh sb="29" eb="31">
      <t>オキバ</t>
    </rPh>
    <rPh sb="30" eb="31">
      <t>バ</t>
    </rPh>
    <rPh sb="33" eb="35">
      <t>ハンシュツ</t>
    </rPh>
    <rPh sb="42" eb="44">
      <t>ハンシュツ</t>
    </rPh>
    <rPh sb="44" eb="46">
      <t>キョリ</t>
    </rPh>
    <rPh sb="50" eb="52">
      <t>イジョウ</t>
    </rPh>
    <rPh sb="56" eb="58">
      <t>ミマン</t>
    </rPh>
    <phoneticPr fontId="3"/>
  </si>
  <si>
    <t>土砂撤去（排水機場）（搬出距離：1km以上、2km未満）</t>
    <rPh sb="0" eb="2">
      <t>ドシャ</t>
    </rPh>
    <rPh sb="2" eb="4">
      <t>テッキョ</t>
    </rPh>
    <rPh sb="5" eb="7">
      <t>ハイスイ</t>
    </rPh>
    <rPh sb="7" eb="9">
      <t>キバ</t>
    </rPh>
    <rPh sb="19" eb="21">
      <t>イジョウ</t>
    </rPh>
    <rPh sb="25" eb="27">
      <t>ミマン</t>
    </rPh>
    <phoneticPr fontId="29"/>
  </si>
  <si>
    <r>
      <t>※施工対象となる函渠は</t>
    </r>
    <r>
      <rPr>
        <u/>
        <sz val="14"/>
        <rFont val="ＭＳ Ｐゴシック"/>
        <family val="3"/>
        <charset val="128"/>
        <scheme val="minor"/>
      </rPr>
      <t>幅が2.5～4.0m程度</t>
    </r>
    <r>
      <rPr>
        <sz val="14"/>
        <rFont val="ＭＳ Ｐゴシック"/>
        <family val="3"/>
        <charset val="128"/>
        <scheme val="minor"/>
      </rPr>
      <t>であり、撤去する土砂は</t>
    </r>
    <r>
      <rPr>
        <u/>
        <sz val="14"/>
        <rFont val="ＭＳ Ｐゴシック"/>
        <family val="3"/>
        <charset val="128"/>
        <scheme val="minor"/>
      </rPr>
      <t>水中にある自然堆積した砂や泥</t>
    </r>
    <r>
      <rPr>
        <sz val="14"/>
        <rFont val="ＭＳ Ｐゴシック"/>
        <family val="3"/>
        <charset val="128"/>
        <scheme val="minor"/>
      </rPr>
      <t>です。</t>
    </r>
    <rPh sb="3" eb="5">
      <t>タイショウ</t>
    </rPh>
    <rPh sb="27" eb="29">
      <t>テッキョ</t>
    </rPh>
    <rPh sb="31" eb="33">
      <t>ドシャ</t>
    </rPh>
    <phoneticPr fontId="3"/>
  </si>
  <si>
    <t>モロコ川の土砂（河床に自然堆積した砂や泥）を、（１）モロコ川に搬入した泥上掘削機を用いて掘削・集積、（２）河川内に集積した土砂を早崎下八木排水機場に配置したスライド式ロングアームバックホウにより掘削・積込、（３）水密性ダンプトラック（汚泥を道路にまき散らさないように後部アオリはゴムパッキン仕様で流出を防ぐなど、水気の多い土砂の運搬に適したダンプ）により早崎下八木排水機場から１㎞先の土砂置場まで陸上運搬します。</t>
  </si>
  <si>
    <t>施工機械の配置を別添資料に示します。</t>
    <rPh sb="8" eb="10">
      <t>ベッテン</t>
    </rPh>
    <rPh sb="10" eb="12">
      <t>シリョウ</t>
    </rPh>
    <phoneticPr fontId="3"/>
  </si>
  <si>
    <r>
      <t>※手書きによりFAXで提出される場合は、数字の表示が潰れる場合がありますので、</t>
    </r>
    <r>
      <rPr>
        <u/>
        <sz val="14"/>
        <rFont val="ＭＳ Ｐゴシック"/>
        <family val="3"/>
        <charset val="128"/>
      </rPr>
      <t>大きい文字でご記入</t>
    </r>
    <r>
      <rPr>
        <sz val="14"/>
        <rFont val="ＭＳ Ｐゴシック"/>
        <family val="3"/>
        <charset val="128"/>
      </rPr>
      <t>ください。</t>
    </r>
  </si>
  <si>
    <t>（１）泥上掘削機による掘削・集積</t>
  </si>
  <si>
    <r>
      <t>※河川内に搬入した泥上掘削機により土砂を除去し、</t>
    </r>
    <r>
      <rPr>
        <sz val="14"/>
        <rFont val="ＭＳ Ｐゴシック"/>
        <family val="3"/>
        <charset val="128"/>
      </rPr>
      <t>早崎下八木排水機場に配置したスライド式ロングアームバックホウの作業範囲内に土砂を集積します。堆積土量は250m3ですが、集積するための泥上掘削機の取扱土量は850m3と想定しています。</t>
    </r>
    <phoneticPr fontId="3"/>
  </si>
  <si>
    <r>
      <t>※施工時の河川水位は B.S.L.±0.0～-0.3m 程度です。</t>
    </r>
    <r>
      <rPr>
        <sz val="14"/>
        <rFont val="ＭＳ Ｐゴシック"/>
        <family val="3"/>
        <charset val="128"/>
      </rPr>
      <t>施工範囲は水替を行いません。</t>
    </r>
  </si>
  <si>
    <t>※モロコ川の河床（B.L.S-1.2ｍ）に堆積厚0.3ｍ～0.7ｍ程度の土砂（砂や泥）が堆積しています。</t>
  </si>
  <si>
    <t>※質量20ｔ未満の建設機械の搬入，搬出及び現場内小運搬（分解・組立を含む）は、共通仮設費率に含まれる運搬費です。</t>
  </si>
  <si>
    <t>※泥上掘削機の搬入、組立、解体、搬出は早崎下八木排水機場で行います。泥上掘削機は早崎揚陸施設からモロコ川にクレーンで搬入します。</t>
  </si>
  <si>
    <r>
      <t>※早崎下八木排水機場におけるモロコ川沿いのメッシュフェンス（支柱間隔2ｍ、高さ1.87ｍ）の支柱は撤去できないことからメッシュフェンスのみ施工前に撤去、施工完了後、復旧を想定しています</t>
    </r>
    <r>
      <rPr>
        <sz val="14"/>
        <rFont val="ＭＳ Ｐゴシック"/>
        <family val="3"/>
        <charset val="128"/>
      </rPr>
      <t>（メッシュフェンスの設置、撤去の費用は見積の対象外です）。</t>
    </r>
  </si>
  <si>
    <t>※工事中に行う濁水防止対策として汚濁防止フェンスを想定しています（汚濁防止フェンスの設置、撤去、損料等の費用は見積の対象外です）。</t>
  </si>
  <si>
    <t>※土砂に含まれる塵芥除去にかかる作業（人力による収集・集積、現場内小運搬（30m程度）、分別作業、運搬車への積込、処分場への運搬等、必要な全ての機械、労務、材料費（損料を含む））は、水資源機構の「積算基準及び積算資料（土木工事編）」（※以降、「積算基準」という。）に基づき別に計上しますので、本見積には含めないでください。</t>
  </si>
  <si>
    <t>泥上掘削機による掘削・集積</t>
  </si>
  <si>
    <t>１日（日施工量</t>
  </si>
  <si>
    <t>④</t>
  </si>
  <si>
    <t>m3）あたり</t>
  </si>
  <si>
    <t>項目</t>
  </si>
  <si>
    <t>規格</t>
  </si>
  <si>
    <t>単位</t>
  </si>
  <si>
    <t>数量</t>
  </si>
  <si>
    <t>単価（円）</t>
  </si>
  <si>
    <t>備考</t>
  </si>
  <si>
    <t>運転手（特殊）</t>
  </si>
  <si>
    <t>人</t>
  </si>
  <si>
    <t>国土交通省の公共工事設計労務単価に基づき計上します。</t>
  </si>
  <si>
    <t>燃料費（軽油）</t>
  </si>
  <si>
    <t>ℓ</t>
  </si>
  <si>
    <t>①</t>
  </si>
  <si>
    <r>
      <t>①運転日当りの</t>
    </r>
    <r>
      <rPr>
        <sz val="14"/>
        <rFont val="ＭＳ ゴシック"/>
        <family val="3"/>
        <charset val="128"/>
      </rPr>
      <t xml:space="preserve">燃料費（軽油）数量を記載してください。
</t>
    </r>
    <r>
      <rPr>
        <sz val="14"/>
        <rFont val="ＭＳ Ｐゴシック"/>
        <family val="3"/>
        <charset val="1"/>
      </rPr>
      <t xml:space="preserve">※時間当り燃料消費量(ℓ/h)＝機関出力(kw)×時間当り燃料消費率(ℓ/kw-h)
</t>
    </r>
    <r>
      <rPr>
        <sz val="14"/>
        <rFont val="ＭＳ ゴシック"/>
        <family val="3"/>
        <charset val="1"/>
      </rPr>
      <t>※</t>
    </r>
    <r>
      <rPr>
        <sz val="14"/>
        <rFont val="ＭＳ ゴシック"/>
        <family val="3"/>
        <charset val="128"/>
      </rPr>
      <t>日当りの燃料費（軽油）数量=時間当り燃料消費量(ℓ/h)×運転日当たり運転時間</t>
    </r>
  </si>
  <si>
    <t>機械損料</t>
  </si>
  <si>
    <t>泥上掘削機（0.2m3級、バケット容量0.15m3、フロート容量12～13m3、最大掘削半径7m）</t>
    <rPh sb="11" eb="12">
      <t>キュウ</t>
    </rPh>
    <phoneticPr fontId="3"/>
  </si>
  <si>
    <t>ｈ</t>
  </si>
  <si>
    <t>②</t>
  </si>
  <si>
    <t>③</t>
  </si>
  <si>
    <t>②運転日当たり運転時間を記載してください。
③運転1時間あたり換算値損料額を記載してください。</t>
  </si>
  <si>
    <t>（２）スライド式ロングアームバックホウによる掘削・積込</t>
  </si>
  <si>
    <r>
      <t>※泥上掘削により</t>
    </r>
    <r>
      <rPr>
        <sz val="14"/>
        <rFont val="ＭＳ Ｐゴシック"/>
        <family val="3"/>
        <charset val="128"/>
      </rPr>
      <t>河川内に集積された土砂を、早崎下八木排水機場に配置したスライド式ロングアームバックホウにより掘削し、水密性ダンプに積み込みます。</t>
    </r>
  </si>
  <si>
    <r>
      <t>※積み込みにあたり、</t>
    </r>
    <r>
      <rPr>
        <sz val="14"/>
        <rFont val="ＭＳ Ｐゴシック"/>
        <family val="3"/>
        <charset val="128"/>
      </rPr>
      <t>スライド式ロングアームバックホウの運転手が水密性ダンプの荷台を確認できるよう、バックホウ用作業足場の使用を想定しています（作業足場の設置、撤去、損料等の費用は無指定仮設で計上することを予定しており見積の対象外です）。</t>
    </r>
  </si>
  <si>
    <r>
      <t>※</t>
    </r>
    <r>
      <rPr>
        <sz val="14"/>
        <rFont val="ＭＳ Ｐゴシック"/>
        <family val="3"/>
        <charset val="128"/>
      </rPr>
      <t>スライド式ロングアームバックホウの配置場所、モロコ川との高低差は別添資料に示すとおりです。</t>
    </r>
    <rPh sb="33" eb="35">
      <t>ベッテン</t>
    </rPh>
    <rPh sb="35" eb="37">
      <t>シリョウ</t>
    </rPh>
    <phoneticPr fontId="3"/>
  </si>
  <si>
    <r>
      <t>※早崎下八木排水機場におけるモロコ川沿いのメッシュフェンス（支柱間隔2ｍ、高さ1.87ｍ）は支柱は撤去できないことからメッシュフェンスのみ施工前に撤去、施工完了後、復旧を想定しています</t>
    </r>
    <r>
      <rPr>
        <sz val="14"/>
        <rFont val="ＭＳ Ｐゴシック"/>
        <family val="3"/>
        <charset val="128"/>
      </rPr>
      <t>（メッシュフェンスの設置、撤去の費用は見積の対象外です）。支柱の存在がスライド式ロングアームバックホウによる積込・旋回作業（施工能力）に影響することが想定されます。</t>
    </r>
  </si>
  <si>
    <r>
      <t>※早崎下八木排水機場におけるモロコ川沿いのメッシュフェンス沿いにある樹木は施工前に伐木することを想定しています</t>
    </r>
    <r>
      <rPr>
        <sz val="14"/>
        <rFont val="ＭＳ Ｐゴシック"/>
        <family val="3"/>
        <charset val="128"/>
      </rPr>
      <t>（伐木・運搬・処分費用は見積の対象外です）。</t>
    </r>
    <rPh sb="29" eb="30">
      <t>ゾ</t>
    </rPh>
    <rPh sb="34" eb="36">
      <t>ジュモク</t>
    </rPh>
    <rPh sb="56" eb="58">
      <t>バツボク</t>
    </rPh>
    <rPh sb="59" eb="61">
      <t>ウンパン</t>
    </rPh>
    <rPh sb="62" eb="64">
      <t>ショブン</t>
    </rPh>
    <rPh sb="64" eb="66">
      <t>ヒヨウ</t>
    </rPh>
    <phoneticPr fontId="3"/>
  </si>
  <si>
    <t>スライド式ロングアームバックホウによる掘削・積込</t>
  </si>
  <si>
    <t>スライド式ロングアームバックホウ（0.4m3級、バケット容量0.25m3、最大掘削半径10～11m、最大掘削深さ8～9m）</t>
    <phoneticPr fontId="3"/>
  </si>
  <si>
    <t>（３）水密性ダンプトラック運搬（運搬距離１㎞）</t>
  </si>
  <si>
    <r>
      <t>※</t>
    </r>
    <r>
      <rPr>
        <sz val="14"/>
        <rFont val="ＭＳ Ｐゴシック"/>
        <family val="3"/>
        <charset val="128"/>
      </rPr>
      <t>水密性ダンプトラックにより早崎下八木排水機場から１㎞先の土砂置場まで陸上運搬します。</t>
    </r>
  </si>
  <si>
    <t>※土砂置場では整地作業を想定しています（整地作業の費用は見積の対象外です）。</t>
  </si>
  <si>
    <t>水密性ダンプトラック運搬（運搬距離１㎞）</t>
  </si>
  <si>
    <t>運転手（一般）</t>
  </si>
  <si>
    <t>水密性ダンプ（オンロード、10t積級）</t>
  </si>
  <si>
    <t>タイヤ損耗費及び補修費</t>
  </si>
  <si>
    <r>
      <t xml:space="preserve">②運転日当たり運転時間を記載してください。
</t>
    </r>
    <r>
      <rPr>
        <sz val="14"/>
        <rFont val="ＭＳ ゴシック"/>
        <family val="3"/>
        <charset val="128"/>
      </rPr>
      <t>建設機械の消耗部品の損耗費及び補修費表に基づきダンプトラック（10t積級）のタイヤ損耗費及び補修費（良好）を計上します。</t>
    </r>
  </si>
  <si>
    <r>
      <t>作業種別毎に、機械損料、燃料使用量、日あたり施工量の見積をお願いするものです。様式①～④の数値を記入してください。項目に過不足がある場合は</t>
    </r>
    <r>
      <rPr>
        <sz val="14"/>
        <rFont val="ＭＳ Ｐゴシック"/>
        <family val="3"/>
        <charset val="128"/>
      </rPr>
      <t>必要に応じて追加又は削除して下さい。</t>
    </r>
    <rPh sb="60" eb="63">
      <t>カフソク</t>
    </rPh>
    <rPh sb="61" eb="63">
      <t>フソク</t>
    </rPh>
    <phoneticPr fontId="3"/>
  </si>
  <si>
    <t>労務費の●％</t>
    <phoneticPr fontId="3"/>
  </si>
  <si>
    <t>別紙2　土砂撤去B　記入様式</t>
    <rPh sb="4" eb="6">
      <t>ドシャ</t>
    </rPh>
    <rPh sb="6" eb="8">
      <t>テッキョ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</si>
</sst>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_ "/>
    <numFmt numFmtId="178" formatCode="0_ "/>
    <numFmt numFmtId="179" formatCode="#,##0.0;[Red]\-#,##0.0"/>
    <numFmt numFmtId="180" formatCode="#,##0.0\ &quot;㎡&quot;"/>
  </numFmts>
  <fonts count="58">
    <font>
      <sz val="10"/>
      <name val="ＭＳ ゴシック"/>
      <family val="3"/>
      <charset val="128"/>
    </font>
    <font>
      <sz val="10"/>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sz val="12"/>
      <color indexed="21"/>
      <name val="ＭＳ ゴシック"/>
      <family val="3"/>
      <charset val="128"/>
    </font>
    <font>
      <sz val="9"/>
      <name val="ＭＳ ゴシック"/>
      <family val="3"/>
      <charset val="128"/>
    </font>
    <font>
      <sz val="11"/>
      <name val="ＭＳ Ｐ明朝"/>
      <family val="1"/>
      <charset val="128"/>
    </font>
    <font>
      <sz val="11"/>
      <name val="ＭＳ 明朝"/>
      <family val="1"/>
      <charset val="128"/>
    </font>
    <font>
      <sz val="14"/>
      <name val="ＭＳ 明朝"/>
      <family val="1"/>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indexed="81"/>
      <name val="MS P ゴシック"/>
      <family val="3"/>
      <charset val="128"/>
    </font>
    <font>
      <b/>
      <sz val="9"/>
      <color indexed="81"/>
      <name val="MS P ゴシック"/>
      <family val="3"/>
      <charset val="128"/>
    </font>
    <font>
      <b/>
      <sz val="20"/>
      <color theme="1"/>
      <name val="ＭＳ Ｐゴシック"/>
      <family val="3"/>
      <charset val="128"/>
      <scheme val="minor"/>
    </font>
    <font>
      <sz val="6"/>
      <name val="ＭＳ Ｐゴシック"/>
      <family val="2"/>
      <charset val="128"/>
      <scheme val="minor"/>
    </font>
    <font>
      <sz val="16"/>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14"/>
      <name val="ＭＳ ゴシック"/>
      <family val="3"/>
      <charset val="128"/>
    </font>
    <font>
      <b/>
      <sz val="16"/>
      <color theme="1"/>
      <name val="ＭＳ Ｐゴシック"/>
      <family val="3"/>
      <charset val="128"/>
      <scheme val="minor"/>
    </font>
    <font>
      <u/>
      <sz val="14"/>
      <color theme="1"/>
      <name val="ＭＳ Ｐゴシック"/>
      <family val="3"/>
      <charset val="128"/>
      <scheme val="minor"/>
    </font>
    <font>
      <u/>
      <sz val="14"/>
      <name val="ＭＳ Ｐゴシック"/>
      <family val="3"/>
      <charset val="128"/>
      <scheme val="minor"/>
    </font>
    <font>
      <sz val="14"/>
      <name val="ＭＳ Ｐゴシック"/>
      <family val="3"/>
      <charset val="128"/>
      <scheme val="minor"/>
    </font>
    <font>
      <b/>
      <sz val="14"/>
      <name val="ＭＳ ゴシック"/>
      <family val="3"/>
      <charset val="128"/>
    </font>
    <font>
      <b/>
      <sz val="10"/>
      <name val="ＭＳ ゴシック"/>
      <family val="3"/>
      <charset val="128"/>
    </font>
    <font>
      <b/>
      <sz val="14"/>
      <color theme="1"/>
      <name val="ＭＳ Ｐゴシック"/>
      <family val="3"/>
      <charset val="128"/>
      <scheme val="minor"/>
    </font>
    <font>
      <b/>
      <sz val="16"/>
      <color theme="1"/>
      <name val="ＭＳ Ｐゴシック"/>
      <family val="2"/>
      <charset val="128"/>
      <scheme val="minor"/>
    </font>
    <font>
      <sz val="16"/>
      <color theme="1"/>
      <name val="ＭＳ Ｐゴシック"/>
      <family val="3"/>
      <charset val="128"/>
      <scheme val="minor"/>
    </font>
    <font>
      <sz val="24"/>
      <name val="ＭＳ Ｐゴシック"/>
      <family val="3"/>
      <charset val="128"/>
      <scheme val="minor"/>
    </font>
    <font>
      <b/>
      <sz val="20"/>
      <name val="ＭＳ Ｐゴシック"/>
      <family val="3"/>
      <charset val="128"/>
      <scheme val="minor"/>
    </font>
    <font>
      <sz val="16"/>
      <name val="ＭＳ Ｐゴシック"/>
      <family val="3"/>
      <charset val="128"/>
      <scheme val="minor"/>
    </font>
    <font>
      <sz val="14"/>
      <name val="ＭＳ Ｐゴシック"/>
      <family val="2"/>
      <charset val="128"/>
      <scheme val="minor"/>
    </font>
    <font>
      <b/>
      <sz val="16"/>
      <name val="ＭＳ Ｐゴシック"/>
      <family val="3"/>
      <charset val="128"/>
      <scheme val="minor"/>
    </font>
    <font>
      <sz val="10"/>
      <name val="ＭＳ Ｐゴシック"/>
      <family val="3"/>
      <charset val="1"/>
    </font>
    <font>
      <b/>
      <sz val="20"/>
      <name val="ＭＳ Ｐゴシック"/>
      <family val="3"/>
      <charset val="1"/>
    </font>
    <font>
      <sz val="14"/>
      <name val="ＭＳ Ｐゴシック"/>
      <family val="3"/>
      <charset val="1"/>
    </font>
    <font>
      <sz val="14"/>
      <name val="ＭＳ Ｐゴシック"/>
      <family val="3"/>
      <charset val="128"/>
    </font>
    <font>
      <u/>
      <sz val="14"/>
      <name val="ＭＳ Ｐゴシック"/>
      <family val="3"/>
      <charset val="128"/>
    </font>
    <font>
      <b/>
      <sz val="14"/>
      <name val="ＭＳ Ｐゴシック"/>
      <family val="3"/>
      <charset val="1"/>
    </font>
    <font>
      <b/>
      <sz val="16"/>
      <name val="ＭＳ Ｐゴシック"/>
      <family val="3"/>
      <charset val="1"/>
    </font>
    <font>
      <sz val="16"/>
      <name val="ＭＳ Ｐゴシック"/>
      <family val="3"/>
      <charset val="1"/>
    </font>
    <font>
      <sz val="14"/>
      <name val="ＭＳ ゴシック"/>
      <family val="3"/>
      <charset val="1"/>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15"/>
        <bgColor indexed="64"/>
      </patternFill>
    </fill>
    <fill>
      <patternFill patternType="solid">
        <fgColor indexed="45"/>
        <bgColor indexed="64"/>
      </patternFill>
    </fill>
    <fill>
      <patternFill patternType="solid">
        <fgColor rgb="FFFFFF00"/>
        <bgColor indexed="64"/>
      </patternFill>
    </fill>
  </fills>
  <borders count="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right style="thin">
        <color auto="1"/>
      </right>
      <top style="thin">
        <color auto="1"/>
      </top>
      <bottom/>
      <diagonal style="thin">
        <color auto="1"/>
      </diagonal>
    </border>
    <border diagonalUp="1">
      <left style="thin">
        <color auto="1"/>
      </left>
      <right style="thin">
        <color auto="1"/>
      </right>
      <top style="thin">
        <color auto="1"/>
      </top>
      <bottom style="thin">
        <color auto="1"/>
      </bottom>
      <diagonal style="thin">
        <color auto="1"/>
      </diagonal>
    </border>
  </borders>
  <cellStyleXfs count="48">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5" fillId="0" borderId="0">
      <alignment horizontal="distributed" vertical="center" justifyLastLine="1"/>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0" fillId="0" borderId="0" applyNumberFormat="0" applyFill="0" applyBorder="0" applyAlignment="0" applyProtection="0">
      <alignment vertical="center"/>
    </xf>
    <xf numFmtId="38" fontId="2" fillId="0" borderId="0" applyFont="0" applyFill="0" applyBorder="0" applyAlignment="0" applyProtection="0">
      <alignment vertical="center"/>
    </xf>
    <xf numFmtId="38" fontId="8"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alignment vertical="center"/>
    </xf>
    <xf numFmtId="0" fontId="7" fillId="0" borderId="0"/>
    <xf numFmtId="0" fontId="1" fillId="0" borderId="0">
      <alignment vertical="center"/>
    </xf>
    <xf numFmtId="0" fontId="9" fillId="0" borderId="0"/>
    <xf numFmtId="0" fontId="25" fillId="4" borderId="0" applyNumberFormat="0" applyBorder="0" applyAlignment="0" applyProtection="0">
      <alignment vertical="center"/>
    </xf>
  </cellStyleXfs>
  <cellXfs count="271">
    <xf numFmtId="0" fontId="0" fillId="0" borderId="0" xfId="0">
      <alignment vertical="center"/>
    </xf>
    <xf numFmtId="176" fontId="0" fillId="0" borderId="0" xfId="0" applyNumberFormat="1">
      <alignment vertical="center"/>
    </xf>
    <xf numFmtId="0" fontId="0" fillId="0" borderId="0" xfId="0" applyAlignment="1">
      <alignment horizontal="center" vertical="center"/>
    </xf>
    <xf numFmtId="0" fontId="0" fillId="0" borderId="10" xfId="0" applyBorder="1" applyAlignment="1">
      <alignment horizontal="center" vertical="center"/>
    </xf>
    <xf numFmtId="178" fontId="0" fillId="0" borderId="0" xfId="0" applyNumberFormat="1">
      <alignment vertical="center"/>
    </xf>
    <xf numFmtId="0" fontId="0" fillId="0" borderId="10" xfId="0" applyBorder="1">
      <alignment vertical="center"/>
    </xf>
    <xf numFmtId="0" fontId="0" fillId="0" borderId="10" xfId="0" applyBorder="1" applyAlignment="1">
      <alignment vertical="center" wrapText="1"/>
    </xf>
    <xf numFmtId="177" fontId="0" fillId="0" borderId="10" xfId="0" applyNumberFormat="1" applyBorder="1">
      <alignment vertical="center"/>
    </xf>
    <xf numFmtId="176" fontId="0" fillId="0" borderId="10" xfId="0" applyNumberFormat="1" applyBorder="1">
      <alignment vertical="center"/>
    </xf>
    <xf numFmtId="0" fontId="0" fillId="0" borderId="11" xfId="0" applyBorder="1" applyAlignment="1">
      <alignment horizontal="center" vertical="center"/>
    </xf>
    <xf numFmtId="178" fontId="0" fillId="0" borderId="11" xfId="0" applyNumberFormat="1" applyBorder="1">
      <alignment vertical="center"/>
    </xf>
    <xf numFmtId="0" fontId="0" fillId="0" borderId="12" xfId="0" applyBorder="1">
      <alignment vertical="center"/>
    </xf>
    <xf numFmtId="0" fontId="0" fillId="0" borderId="12" xfId="0" applyBorder="1" applyAlignment="1">
      <alignment horizontal="center" vertical="center"/>
    </xf>
    <xf numFmtId="0" fontId="0" fillId="0" borderId="11" xfId="0" applyBorder="1">
      <alignment vertical="center"/>
    </xf>
    <xf numFmtId="0" fontId="0" fillId="24" borderId="0" xfId="0" applyFill="1">
      <alignment vertical="center"/>
    </xf>
    <xf numFmtId="0" fontId="4" fillId="0" borderId="10" xfId="0" applyFont="1" applyBorder="1" applyAlignment="1">
      <alignment horizontal="center" vertical="center" wrapText="1"/>
    </xf>
    <xf numFmtId="177" fontId="0" fillId="0" borderId="11" xfId="0" applyNumberFormat="1" applyBorder="1">
      <alignment vertical="center"/>
    </xf>
    <xf numFmtId="0" fontId="0" fillId="0" borderId="0" xfId="0" applyAlignment="1">
      <alignment horizontal="left" vertical="center"/>
    </xf>
    <xf numFmtId="0" fontId="4" fillId="0" borderId="10" xfId="0" applyFont="1" applyBorder="1">
      <alignment vertical="center"/>
    </xf>
    <xf numFmtId="0" fontId="4" fillId="0" borderId="10" xfId="0" applyFont="1" applyBorder="1" applyAlignment="1">
      <alignment horizontal="center" vertical="center"/>
    </xf>
    <xf numFmtId="0" fontId="4" fillId="24" borderId="10" xfId="0" applyFont="1" applyFill="1" applyBorder="1" applyAlignment="1">
      <alignment vertical="center" wrapText="1"/>
    </xf>
    <xf numFmtId="0" fontId="0" fillId="0" borderId="13" xfId="0" applyBorder="1" applyAlignment="1">
      <alignment horizontal="center" vertical="center"/>
    </xf>
    <xf numFmtId="0" fontId="4" fillId="0" borderId="0" xfId="0" applyFont="1" applyAlignment="1">
      <alignment horizontal="center" vertical="center"/>
    </xf>
    <xf numFmtId="177" fontId="4" fillId="0" borderId="10" xfId="0" applyNumberFormat="1" applyFont="1" applyBorder="1">
      <alignment vertical="center"/>
    </xf>
    <xf numFmtId="177" fontId="4" fillId="24" borderId="10" xfId="0" applyNumberFormat="1" applyFont="1" applyFill="1" applyBorder="1">
      <alignment vertical="center"/>
    </xf>
    <xf numFmtId="176" fontId="4" fillId="24" borderId="10" xfId="0" applyNumberFormat="1" applyFont="1" applyFill="1" applyBorder="1">
      <alignment vertical="center"/>
    </xf>
    <xf numFmtId="176" fontId="4" fillId="0" borderId="10" xfId="0" applyNumberFormat="1" applyFont="1" applyBorder="1">
      <alignment vertical="center"/>
    </xf>
    <xf numFmtId="176" fontId="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25" borderId="0" xfId="0" applyFill="1">
      <alignment vertical="center"/>
    </xf>
    <xf numFmtId="0" fontId="4" fillId="25" borderId="10" xfId="0" applyFont="1" applyFill="1" applyBorder="1" applyAlignment="1">
      <alignment horizontal="center" vertical="center"/>
    </xf>
    <xf numFmtId="176" fontId="4" fillId="25" borderId="10" xfId="0" applyNumberFormat="1" applyFont="1" applyFill="1" applyBorder="1">
      <alignment vertical="center"/>
    </xf>
    <xf numFmtId="177" fontId="4" fillId="25" borderId="10" xfId="0" applyNumberFormat="1" applyFont="1" applyFill="1" applyBorder="1">
      <alignment vertical="center"/>
    </xf>
    <xf numFmtId="177" fontId="0" fillId="0" borderId="0" xfId="0" applyNumberFormat="1">
      <alignment vertical="center"/>
    </xf>
    <xf numFmtId="0" fontId="4" fillId="0" borderId="0" xfId="0" applyFont="1">
      <alignment vertical="center"/>
    </xf>
    <xf numFmtId="177" fontId="4" fillId="0" borderId="0" xfId="0" applyNumberFormat="1" applyFont="1">
      <alignment vertical="center"/>
    </xf>
    <xf numFmtId="177" fontId="4" fillId="24" borderId="0" xfId="0" applyNumberFormat="1" applyFont="1" applyFill="1">
      <alignment vertical="center"/>
    </xf>
    <xf numFmtId="177" fontId="0" fillId="0" borderId="17" xfId="0" applyNumberFormat="1" applyBorder="1">
      <alignment vertical="center"/>
    </xf>
    <xf numFmtId="0" fontId="0" fillId="0" borderId="17" xfId="0" applyBorder="1" applyAlignment="1">
      <alignment horizontal="center" vertical="center"/>
    </xf>
    <xf numFmtId="0" fontId="6" fillId="0" borderId="10" xfId="0" applyFont="1" applyBorder="1" applyAlignment="1">
      <alignment horizontal="center" vertical="center"/>
    </xf>
    <xf numFmtId="0" fontId="6" fillId="0" borderId="10" xfId="0" applyFont="1" applyBorder="1" applyAlignment="1">
      <alignment vertical="center" wrapText="1"/>
    </xf>
    <xf numFmtId="0" fontId="6" fillId="0" borderId="10" xfId="0" applyFont="1" applyBorder="1">
      <alignment vertical="center"/>
    </xf>
    <xf numFmtId="0" fontId="2" fillId="0" borderId="10" xfId="0" applyFont="1" applyBorder="1" applyAlignment="1">
      <alignment horizontal="center" vertical="center"/>
    </xf>
    <xf numFmtId="180" fontId="0" fillId="0" borderId="10" xfId="0" applyNumberFormat="1" applyBorder="1">
      <alignment vertical="center"/>
    </xf>
    <xf numFmtId="0" fontId="0" fillId="0" borderId="19" xfId="0" applyBorder="1" applyAlignment="1">
      <alignment horizontal="center" vertical="center"/>
    </xf>
    <xf numFmtId="0" fontId="0" fillId="0" borderId="10" xfId="0" applyBorder="1" applyAlignment="1">
      <alignment horizontal="center" vertical="center" wrapText="1"/>
    </xf>
    <xf numFmtId="0" fontId="0" fillId="25" borderId="10" xfId="0" applyFill="1" applyBorder="1" applyAlignment="1">
      <alignment horizontal="center" vertical="center" wrapText="1"/>
    </xf>
    <xf numFmtId="0" fontId="0" fillId="0" borderId="15" xfId="0" applyBorder="1" applyAlignment="1">
      <alignment horizontal="center" vertical="center" textRotation="255"/>
    </xf>
    <xf numFmtId="0" fontId="0" fillId="0" borderId="20" xfId="0" applyBorder="1" applyAlignment="1">
      <alignment horizontal="center" vertical="center"/>
    </xf>
    <xf numFmtId="0" fontId="0" fillId="0" borderId="20" xfId="0" applyBorder="1">
      <alignment vertical="center"/>
    </xf>
    <xf numFmtId="177" fontId="0" fillId="0" borderId="20" xfId="0" applyNumberFormat="1" applyBorder="1">
      <alignment vertical="center"/>
    </xf>
    <xf numFmtId="0" fontId="6" fillId="0" borderId="12" xfId="0" applyFont="1" applyBorder="1" applyAlignment="1">
      <alignment horizontal="center" vertical="center"/>
    </xf>
    <xf numFmtId="0" fontId="6" fillId="0" borderId="11" xfId="0" applyFont="1" applyBorder="1" applyAlignment="1">
      <alignment horizontal="center" vertical="center" wrapText="1"/>
    </xf>
    <xf numFmtId="0" fontId="0" fillId="0" borderId="14" xfId="0" applyBorder="1" applyAlignment="1">
      <alignment horizontal="center" vertical="center"/>
    </xf>
    <xf numFmtId="0" fontId="1" fillId="0" borderId="0" xfId="45">
      <alignment vertical="center"/>
    </xf>
    <xf numFmtId="0" fontId="1" fillId="0" borderId="0" xfId="45" applyAlignment="1">
      <alignment horizontal="center" vertical="center"/>
    </xf>
    <xf numFmtId="0" fontId="1" fillId="24" borderId="0" xfId="45" applyFill="1">
      <alignment vertical="center"/>
    </xf>
    <xf numFmtId="0" fontId="4" fillId="0" borderId="10" xfId="45" applyFont="1" applyBorder="1" applyAlignment="1">
      <alignment horizontal="center" vertical="center" wrapText="1"/>
    </xf>
    <xf numFmtId="0" fontId="4" fillId="0" borderId="10" xfId="45" applyFont="1" applyBorder="1">
      <alignment vertical="center"/>
    </xf>
    <xf numFmtId="0" fontId="4" fillId="0" borderId="10" xfId="45" applyFont="1" applyBorder="1" applyAlignment="1">
      <alignment horizontal="center" vertical="center"/>
    </xf>
    <xf numFmtId="0" fontId="4" fillId="24" borderId="10" xfId="45" applyFont="1" applyFill="1" applyBorder="1" applyAlignment="1">
      <alignment vertical="center" wrapText="1"/>
    </xf>
    <xf numFmtId="0" fontId="4" fillId="25" borderId="10" xfId="45" applyFont="1" applyFill="1" applyBorder="1" applyAlignment="1">
      <alignment horizontal="center" vertical="center"/>
    </xf>
    <xf numFmtId="0" fontId="1" fillId="25" borderId="10" xfId="45" applyFill="1" applyBorder="1" applyAlignment="1">
      <alignment horizontal="center" vertical="center" wrapText="1"/>
    </xf>
    <xf numFmtId="0" fontId="4" fillId="0" borderId="0" xfId="45" applyFont="1" applyAlignment="1">
      <alignment horizontal="center" vertical="center"/>
    </xf>
    <xf numFmtId="178" fontId="1" fillId="0" borderId="0" xfId="45" applyNumberFormat="1">
      <alignment vertical="center"/>
    </xf>
    <xf numFmtId="177" fontId="4" fillId="0" borderId="10" xfId="45" applyNumberFormat="1" applyFont="1" applyBorder="1">
      <alignment vertical="center"/>
    </xf>
    <xf numFmtId="177" fontId="4" fillId="24" borderId="10" xfId="45" applyNumberFormat="1" applyFont="1" applyFill="1" applyBorder="1">
      <alignment vertical="center"/>
    </xf>
    <xf numFmtId="176" fontId="4" fillId="0" borderId="10" xfId="45" applyNumberFormat="1" applyFont="1" applyBorder="1">
      <alignment vertical="center"/>
    </xf>
    <xf numFmtId="176" fontId="4" fillId="25" borderId="10" xfId="45" applyNumberFormat="1" applyFont="1" applyFill="1" applyBorder="1">
      <alignment vertical="center"/>
    </xf>
    <xf numFmtId="176" fontId="4" fillId="0" borderId="0" xfId="45" applyNumberFormat="1" applyFont="1">
      <alignment vertical="center"/>
    </xf>
    <xf numFmtId="0" fontId="1" fillId="0" borderId="14" xfId="45" applyBorder="1">
      <alignment vertical="center"/>
    </xf>
    <xf numFmtId="0" fontId="1" fillId="0" borderId="12" xfId="45" applyBorder="1" applyAlignment="1">
      <alignment horizontal="center" vertical="center"/>
    </xf>
    <xf numFmtId="0" fontId="1" fillId="0" borderId="10" xfId="45" applyBorder="1" applyAlignment="1">
      <alignment horizontal="center" vertical="center"/>
    </xf>
    <xf numFmtId="0" fontId="1" fillId="0" borderId="11" xfId="45" applyBorder="1" applyAlignment="1">
      <alignment horizontal="center" vertical="center"/>
    </xf>
    <xf numFmtId="0" fontId="1" fillId="0" borderId="15" xfId="45" applyBorder="1">
      <alignment vertical="center"/>
    </xf>
    <xf numFmtId="0" fontId="1" fillId="0" borderId="14" xfId="45" applyBorder="1" applyAlignment="1">
      <alignment horizontal="center" vertical="center"/>
    </xf>
    <xf numFmtId="178" fontId="1" fillId="0" borderId="11" xfId="45" applyNumberFormat="1" applyBorder="1">
      <alignment vertical="center"/>
    </xf>
    <xf numFmtId="0" fontId="1" fillId="0" borderId="11" xfId="45" applyBorder="1">
      <alignment vertical="center"/>
    </xf>
    <xf numFmtId="0" fontId="1" fillId="0" borderId="12" xfId="45" applyBorder="1">
      <alignment vertical="center"/>
    </xf>
    <xf numFmtId="0" fontId="1" fillId="0" borderId="13" xfId="45" applyBorder="1" applyAlignment="1">
      <alignment horizontal="center" vertical="center"/>
    </xf>
    <xf numFmtId="0" fontId="1" fillId="0" borderId="19" xfId="45" applyBorder="1" applyAlignment="1">
      <alignment horizontal="center" vertical="center"/>
    </xf>
    <xf numFmtId="0" fontId="1" fillId="0" borderId="16" xfId="45" applyBorder="1">
      <alignment vertical="center"/>
    </xf>
    <xf numFmtId="176" fontId="4" fillId="24" borderId="10" xfId="45" applyNumberFormat="1" applyFont="1" applyFill="1" applyBorder="1">
      <alignment vertical="center"/>
    </xf>
    <xf numFmtId="0" fontId="1" fillId="0" borderId="0" xfId="45" applyAlignment="1">
      <alignment horizontal="left" vertical="center"/>
    </xf>
    <xf numFmtId="0" fontId="1" fillId="0" borderId="10" xfId="45" applyBorder="1" applyAlignment="1">
      <alignment vertical="center" wrapText="1"/>
    </xf>
    <xf numFmtId="0" fontId="1" fillId="0" borderId="10" xfId="45" applyBorder="1">
      <alignment vertical="center"/>
    </xf>
    <xf numFmtId="176" fontId="1" fillId="0" borderId="10" xfId="45" applyNumberFormat="1" applyBorder="1">
      <alignment vertical="center"/>
    </xf>
    <xf numFmtId="180" fontId="1" fillId="0" borderId="10" xfId="45" applyNumberFormat="1" applyBorder="1">
      <alignment vertical="center"/>
    </xf>
    <xf numFmtId="177" fontId="1" fillId="0" borderId="11" xfId="45" applyNumberFormat="1" applyBorder="1">
      <alignment vertical="center"/>
    </xf>
    <xf numFmtId="0" fontId="1" fillId="25" borderId="0" xfId="45" applyFill="1">
      <alignment vertical="center"/>
    </xf>
    <xf numFmtId="0" fontId="1" fillId="0" borderId="10" xfId="45" applyBorder="1" applyAlignment="1">
      <alignment horizontal="center" vertical="center" wrapText="1"/>
    </xf>
    <xf numFmtId="0" fontId="6" fillId="0" borderId="11" xfId="45" applyFont="1" applyBorder="1" applyAlignment="1">
      <alignment horizontal="center" vertical="center" wrapText="1"/>
    </xf>
    <xf numFmtId="0" fontId="6" fillId="0" borderId="10" xfId="45" applyFont="1" applyBorder="1" applyAlignment="1">
      <alignment horizontal="center" vertical="center"/>
    </xf>
    <xf numFmtId="0" fontId="6" fillId="0" borderId="10" xfId="45" applyFont="1" applyBorder="1" applyAlignment="1">
      <alignment vertical="center" wrapText="1"/>
    </xf>
    <xf numFmtId="0" fontId="6" fillId="0" borderId="10" xfId="45" applyFont="1" applyBorder="1">
      <alignment vertical="center"/>
    </xf>
    <xf numFmtId="0" fontId="6" fillId="0" borderId="12" xfId="45" applyFont="1" applyBorder="1" applyAlignment="1">
      <alignment horizontal="center" vertical="center"/>
    </xf>
    <xf numFmtId="177" fontId="4" fillId="25" borderId="10" xfId="45" applyNumberFormat="1" applyFont="1" applyFill="1" applyBorder="1">
      <alignment vertical="center"/>
    </xf>
    <xf numFmtId="0" fontId="4" fillId="0" borderId="12" xfId="45" applyFont="1" applyBorder="1">
      <alignment vertical="center"/>
    </xf>
    <xf numFmtId="0" fontId="1" fillId="0" borderId="21" xfId="45" applyBorder="1">
      <alignment vertical="center"/>
    </xf>
    <xf numFmtId="0" fontId="1" fillId="0" borderId="22" xfId="45" applyBorder="1">
      <alignment vertical="center"/>
    </xf>
    <xf numFmtId="0" fontId="1" fillId="0" borderId="17" xfId="45" applyBorder="1">
      <alignment vertical="center"/>
    </xf>
    <xf numFmtId="0" fontId="1" fillId="0" borderId="18" xfId="45" applyBorder="1">
      <alignment vertical="center"/>
    </xf>
    <xf numFmtId="0" fontId="1" fillId="0" borderId="23" xfId="45" applyBorder="1">
      <alignment vertical="center"/>
    </xf>
    <xf numFmtId="0" fontId="1" fillId="0" borderId="19" xfId="45" applyBorder="1">
      <alignment vertical="center"/>
    </xf>
    <xf numFmtId="0" fontId="1" fillId="0" borderId="19" xfId="45" quotePrefix="1" applyBorder="1">
      <alignment vertical="center"/>
    </xf>
    <xf numFmtId="176" fontId="1" fillId="0" borderId="0" xfId="45" applyNumberFormat="1">
      <alignment vertical="center"/>
    </xf>
    <xf numFmtId="177" fontId="1" fillId="0" borderId="0" xfId="45" applyNumberFormat="1">
      <alignment vertical="center"/>
    </xf>
    <xf numFmtId="177" fontId="1" fillId="24" borderId="0" xfId="45" applyNumberFormat="1" applyFill="1">
      <alignment vertical="center"/>
    </xf>
    <xf numFmtId="176" fontId="1" fillId="25" borderId="0" xfId="45" applyNumberFormat="1" applyFill="1">
      <alignment vertical="center"/>
    </xf>
    <xf numFmtId="177" fontId="1" fillId="24" borderId="10" xfId="45" applyNumberFormat="1" applyFill="1" applyBorder="1">
      <alignment vertical="center"/>
    </xf>
    <xf numFmtId="177" fontId="1" fillId="0" borderId="10" xfId="45" applyNumberFormat="1" applyBorder="1">
      <alignment vertical="center"/>
    </xf>
    <xf numFmtId="0" fontId="1" fillId="0" borderId="17" xfId="45" applyBorder="1" applyAlignment="1">
      <alignment horizontal="center" vertical="center"/>
    </xf>
    <xf numFmtId="177" fontId="1" fillId="0" borderId="17" xfId="45" applyNumberFormat="1" applyBorder="1">
      <alignment vertical="center"/>
    </xf>
    <xf numFmtId="179" fontId="1" fillId="0" borderId="11" xfId="33" applyNumberFormat="1" applyFont="1" applyBorder="1">
      <alignment vertical="center"/>
    </xf>
    <xf numFmtId="0" fontId="4" fillId="0" borderId="11" xfId="45" applyFont="1" applyBorder="1" applyAlignment="1">
      <alignment horizontal="center" vertical="center" wrapText="1"/>
    </xf>
    <xf numFmtId="176" fontId="4" fillId="0" borderId="11" xfId="45" applyNumberFormat="1" applyFont="1" applyBorder="1">
      <alignment vertical="center"/>
    </xf>
    <xf numFmtId="177" fontId="0" fillId="26" borderId="11" xfId="0" applyNumberFormat="1" applyFill="1" applyBorder="1">
      <alignment vertical="center"/>
    </xf>
    <xf numFmtId="176" fontId="4" fillId="0" borderId="17" xfId="0" applyNumberFormat="1" applyFont="1" applyBorder="1">
      <alignment vertical="center"/>
    </xf>
    <xf numFmtId="0" fontId="4" fillId="0" borderId="17" xfId="0" applyFont="1" applyBorder="1" applyAlignment="1">
      <alignment horizontal="center" vertical="center" wrapText="1"/>
    </xf>
    <xf numFmtId="180" fontId="1" fillId="24" borderId="10" xfId="45" applyNumberFormat="1" applyFill="1" applyBorder="1">
      <alignment vertical="center"/>
    </xf>
    <xf numFmtId="176" fontId="1" fillId="24" borderId="10" xfId="45" applyNumberFormat="1" applyFill="1" applyBorder="1">
      <alignment vertical="center"/>
    </xf>
    <xf numFmtId="0" fontId="0" fillId="0" borderId="0" xfId="0" applyAlignment="1">
      <alignment horizontal="right"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24" xfId="0" applyBorder="1" applyAlignment="1">
      <alignment horizontal="center" vertical="center"/>
    </xf>
    <xf numFmtId="176" fontId="6" fillId="0" borderId="10" xfId="0" applyNumberFormat="1" applyFont="1" applyBorder="1">
      <alignment vertical="center"/>
    </xf>
    <xf numFmtId="180" fontId="6" fillId="0" borderId="10" xfId="0" applyNumberFormat="1" applyFont="1" applyBorder="1">
      <alignment vertical="center"/>
    </xf>
    <xf numFmtId="0" fontId="0" fillId="0" borderId="18" xfId="0" applyBorder="1" applyAlignment="1">
      <alignment horizontal="right" vertical="center"/>
    </xf>
    <xf numFmtId="0" fontId="0" fillId="0" borderId="23" xfId="0" applyBorder="1" applyAlignment="1">
      <alignment horizontal="right" vertical="center"/>
    </xf>
    <xf numFmtId="0" fontId="0" fillId="0" borderId="17" xfId="0" applyBorder="1" applyAlignment="1">
      <alignment horizontal="right" vertical="center"/>
    </xf>
    <xf numFmtId="0" fontId="0" fillId="0" borderId="22" xfId="0" applyBorder="1" applyAlignment="1">
      <alignment horizontal="right" vertical="center"/>
    </xf>
    <xf numFmtId="0" fontId="0" fillId="24" borderId="10" xfId="45" applyFont="1" applyFill="1" applyBorder="1">
      <alignment vertical="center"/>
    </xf>
    <xf numFmtId="0" fontId="1" fillId="27" borderId="12" xfId="45" applyFill="1" applyBorder="1">
      <alignment vertical="center"/>
    </xf>
    <xf numFmtId="0" fontId="28" fillId="0" borderId="0" xfId="0" applyFont="1">
      <alignment vertical="center"/>
    </xf>
    <xf numFmtId="0" fontId="30" fillId="0" borderId="0" xfId="0" applyFont="1">
      <alignment vertical="center"/>
    </xf>
    <xf numFmtId="0" fontId="31" fillId="0" borderId="10" xfId="0" applyFont="1" applyBorder="1" applyAlignment="1">
      <alignment horizontal="center" vertical="center"/>
    </xf>
    <xf numFmtId="0" fontId="32" fillId="0" borderId="0" xfId="0" applyFont="1">
      <alignment vertical="center"/>
    </xf>
    <xf numFmtId="0" fontId="33" fillId="0" borderId="0" xfId="0" applyFont="1">
      <alignment vertical="center"/>
    </xf>
    <xf numFmtId="0" fontId="33" fillId="0" borderId="10" xfId="0" applyFont="1" applyBorder="1" applyAlignment="1">
      <alignment horizontal="center" vertical="center"/>
    </xf>
    <xf numFmtId="0" fontId="32" fillId="0" borderId="14" xfId="0" applyFont="1" applyBorder="1" applyAlignment="1">
      <alignment horizontal="center" vertical="center"/>
    </xf>
    <xf numFmtId="0" fontId="32" fillId="0" borderId="10" xfId="0" applyFont="1" applyBorder="1">
      <alignment vertical="center"/>
    </xf>
    <xf numFmtId="0" fontId="32" fillId="0" borderId="10" xfId="0" applyFont="1" applyBorder="1" applyAlignment="1">
      <alignment vertical="center" wrapText="1"/>
    </xf>
    <xf numFmtId="0" fontId="32" fillId="0" borderId="0" xfId="0" applyFont="1" applyAlignment="1">
      <alignment horizontal="center" vertical="center"/>
    </xf>
    <xf numFmtId="0" fontId="32" fillId="0" borderId="0" xfId="0" applyFont="1" applyAlignment="1">
      <alignment vertical="center" wrapText="1"/>
    </xf>
    <xf numFmtId="0" fontId="32" fillId="0" borderId="0" xfId="0" applyFont="1" applyAlignment="1">
      <alignment horizontal="left" vertical="center"/>
    </xf>
    <xf numFmtId="0" fontId="35" fillId="0" borderId="0" xfId="0" applyFont="1">
      <alignment vertical="center"/>
    </xf>
    <xf numFmtId="0" fontId="34" fillId="0" borderId="0" xfId="0" applyFont="1">
      <alignment vertical="center"/>
    </xf>
    <xf numFmtId="0" fontId="39" fillId="0" borderId="0" xfId="0" applyFont="1">
      <alignment vertical="center"/>
    </xf>
    <xf numFmtId="0" fontId="32" fillId="0" borderId="0" xfId="0" applyFont="1" applyAlignment="1">
      <alignment horizontal="left" vertical="center" wrapText="1"/>
    </xf>
    <xf numFmtId="0" fontId="32" fillId="0" borderId="10" xfId="0" applyFont="1" applyBorder="1" applyAlignment="1">
      <alignment horizontal="center" vertical="center"/>
    </xf>
    <xf numFmtId="0" fontId="40" fillId="0" borderId="0" xfId="0" applyFont="1">
      <alignment vertical="center"/>
    </xf>
    <xf numFmtId="0" fontId="41" fillId="0" borderId="0" xfId="0" applyFont="1">
      <alignment vertical="center"/>
    </xf>
    <xf numFmtId="0" fontId="41" fillId="0" borderId="0" xfId="0" applyFont="1" applyAlignment="1">
      <alignment horizontal="center" vertical="center"/>
    </xf>
    <xf numFmtId="0" fontId="42" fillId="0" borderId="0" xfId="0" applyFont="1">
      <alignment vertical="center"/>
    </xf>
    <xf numFmtId="0" fontId="43" fillId="0" borderId="0" xfId="0" applyFont="1">
      <alignment vertical="center"/>
    </xf>
    <xf numFmtId="0" fontId="38" fillId="0" borderId="10" xfId="0" applyFont="1" applyBorder="1">
      <alignment vertical="center"/>
    </xf>
    <xf numFmtId="0" fontId="38" fillId="0" borderId="10" xfId="0" applyFont="1" applyBorder="1" applyAlignment="1">
      <alignment horizontal="center" vertical="center"/>
    </xf>
    <xf numFmtId="0" fontId="38" fillId="0" borderId="10" xfId="0" applyFont="1" applyBorder="1" applyAlignment="1">
      <alignment vertical="center" wrapText="1"/>
    </xf>
    <xf numFmtId="0" fontId="44" fillId="0" borderId="10" xfId="0" applyFont="1" applyBorder="1" applyAlignment="1">
      <alignment horizontal="center" vertical="center"/>
    </xf>
    <xf numFmtId="0" fontId="38" fillId="0" borderId="0" xfId="0" applyFont="1">
      <alignment vertical="center"/>
    </xf>
    <xf numFmtId="0" fontId="38" fillId="0" borderId="0" xfId="0" applyFont="1" applyAlignment="1">
      <alignment vertical="center" wrapText="1"/>
    </xf>
    <xf numFmtId="0" fontId="38" fillId="0" borderId="0" xfId="0" applyFont="1" applyAlignment="1">
      <alignment horizontal="center" vertical="center"/>
    </xf>
    <xf numFmtId="0" fontId="45" fillId="0" borderId="0" xfId="0" applyFont="1">
      <alignment vertical="center"/>
    </xf>
    <xf numFmtId="0" fontId="38" fillId="0" borderId="0" xfId="0" applyFont="1" applyAlignment="1">
      <alignment horizontal="left" vertical="center"/>
    </xf>
    <xf numFmtId="0" fontId="34" fillId="0" borderId="0" xfId="0" applyFont="1" applyAlignment="1">
      <alignment horizontal="right" vertical="center"/>
    </xf>
    <xf numFmtId="0" fontId="34" fillId="0" borderId="0" xfId="0" applyFont="1" applyAlignment="1">
      <alignment horizontal="left" vertical="center"/>
    </xf>
    <xf numFmtId="0" fontId="46" fillId="0" borderId="0" xfId="0" applyFont="1">
      <alignment vertical="center"/>
    </xf>
    <xf numFmtId="0" fontId="47" fillId="0" borderId="0" xfId="0" applyFont="1">
      <alignment vertical="center"/>
    </xf>
    <xf numFmtId="0" fontId="48" fillId="0" borderId="0" xfId="0" applyFont="1">
      <alignment vertical="center"/>
    </xf>
    <xf numFmtId="0" fontId="34" fillId="0" borderId="24" xfId="0" applyFont="1" applyBorder="1" applyAlignment="1">
      <alignment horizontal="right" vertical="center"/>
    </xf>
    <xf numFmtId="0" fontId="34" fillId="0" borderId="24" xfId="0" applyFont="1" applyBorder="1" applyAlignment="1">
      <alignment horizontal="center" vertical="center"/>
    </xf>
    <xf numFmtId="0" fontId="47" fillId="0" borderId="10" xfId="0" applyFont="1" applyBorder="1" applyAlignment="1">
      <alignment horizontal="center" vertical="center"/>
    </xf>
    <xf numFmtId="0" fontId="38" fillId="0" borderId="14" xfId="0" applyFont="1" applyBorder="1" applyAlignment="1">
      <alignment horizontal="center" vertical="center"/>
    </xf>
    <xf numFmtId="0" fontId="38" fillId="0" borderId="0" xfId="0" applyFont="1" applyAlignment="1">
      <alignment horizontal="left" vertical="center" wrapText="1"/>
    </xf>
    <xf numFmtId="0" fontId="34" fillId="0" borderId="0" xfId="0" applyFont="1" applyAlignment="1">
      <alignment horizontal="center" vertical="center"/>
    </xf>
    <xf numFmtId="0" fontId="49" fillId="0" borderId="0" xfId="0" applyFont="1">
      <alignment vertical="center"/>
    </xf>
    <xf numFmtId="0" fontId="50" fillId="0" borderId="0" xfId="0" applyFont="1">
      <alignment vertical="center"/>
    </xf>
    <xf numFmtId="0" fontId="51" fillId="0" borderId="0" xfId="0" applyFont="1" applyAlignment="1">
      <alignment vertical="center" wrapText="1"/>
    </xf>
    <xf numFmtId="0" fontId="51" fillId="0" borderId="0" xfId="0" applyFont="1">
      <alignment vertical="center"/>
    </xf>
    <xf numFmtId="0" fontId="51" fillId="0" borderId="0" xfId="0" applyFont="1" applyAlignment="1">
      <alignment horizontal="center" vertical="center"/>
    </xf>
    <xf numFmtId="0" fontId="51" fillId="0" borderId="0" xfId="0" applyFont="1" applyAlignment="1">
      <alignment horizontal="left" vertical="center"/>
    </xf>
    <xf numFmtId="0" fontId="49" fillId="0" borderId="0" xfId="0" applyFont="1" applyAlignment="1">
      <alignment vertical="center" wrapText="1"/>
    </xf>
    <xf numFmtId="0" fontId="54" fillId="0" borderId="0" xfId="0" applyFont="1">
      <alignment vertical="center"/>
    </xf>
    <xf numFmtId="0" fontId="51" fillId="0" borderId="0" xfId="0" applyFont="1" applyAlignment="1">
      <alignment horizontal="left" vertical="center" wrapText="1"/>
    </xf>
    <xf numFmtId="0" fontId="52" fillId="0" borderId="0" xfId="0" applyFont="1">
      <alignment vertical="center"/>
    </xf>
    <xf numFmtId="0" fontId="55" fillId="0" borderId="0" xfId="0" applyFont="1">
      <alignment vertical="center"/>
    </xf>
    <xf numFmtId="0" fontId="56" fillId="0" borderId="0" xfId="0" applyFont="1">
      <alignment vertical="center"/>
    </xf>
    <xf numFmtId="0" fontId="51" fillId="0" borderId="10" xfId="0" applyFont="1" applyBorder="1" applyAlignment="1">
      <alignment horizontal="center" vertical="center"/>
    </xf>
    <xf numFmtId="0" fontId="51" fillId="0" borderId="24" xfId="0" applyFont="1" applyBorder="1" applyAlignment="1">
      <alignment horizontal="right" vertical="center"/>
    </xf>
    <xf numFmtId="0" fontId="51" fillId="0" borderId="24" xfId="0" applyFont="1" applyBorder="1" applyAlignment="1">
      <alignment horizontal="center" vertical="center"/>
    </xf>
    <xf numFmtId="0" fontId="51" fillId="0" borderId="14" xfId="0" applyFont="1" applyBorder="1" applyAlignment="1">
      <alignment horizontal="center" vertical="center"/>
    </xf>
    <xf numFmtId="0" fontId="51" fillId="0" borderId="10" xfId="0" applyFont="1" applyBorder="1">
      <alignment vertical="center"/>
    </xf>
    <xf numFmtId="0" fontId="51" fillId="0" borderId="25" xfId="0" applyFont="1" applyBorder="1">
      <alignment vertical="center"/>
    </xf>
    <xf numFmtId="0" fontId="51" fillId="0" borderId="26" xfId="0" applyFont="1" applyBorder="1">
      <alignment vertical="center"/>
    </xf>
    <xf numFmtId="0" fontId="51" fillId="0" borderId="10" xfId="0" applyFont="1" applyBorder="1" applyAlignment="1">
      <alignment vertical="center" wrapText="1"/>
    </xf>
    <xf numFmtId="0" fontId="51" fillId="0" borderId="20" xfId="0" applyFont="1" applyBorder="1" applyAlignment="1">
      <alignment horizontal="left" vertical="center" wrapText="1"/>
    </xf>
    <xf numFmtId="0" fontId="46" fillId="0" borderId="10" xfId="0" applyFont="1" applyBorder="1">
      <alignment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8" fillId="0" borderId="0" xfId="0" applyFont="1" applyAlignment="1">
      <alignment horizontal="left" vertical="center" wrapText="1"/>
    </xf>
    <xf numFmtId="0" fontId="38" fillId="0" borderId="0" xfId="0" applyFont="1" applyAlignment="1">
      <alignment horizontal="left" vertical="center"/>
    </xf>
    <xf numFmtId="0" fontId="38" fillId="0" borderId="11" xfId="0" applyFont="1" applyBorder="1" applyAlignment="1">
      <alignment horizontal="center" vertical="center"/>
    </xf>
    <xf numFmtId="0" fontId="38" fillId="0" borderId="19" xfId="0" applyFont="1" applyBorder="1" applyAlignment="1">
      <alignment horizontal="center" vertical="center"/>
    </xf>
    <xf numFmtId="0" fontId="38" fillId="0" borderId="12" xfId="0" applyFont="1" applyBorder="1" applyAlignment="1">
      <alignment horizontal="center" vertical="center"/>
    </xf>
    <xf numFmtId="0" fontId="38" fillId="0" borderId="10" xfId="0" applyFont="1" applyBorder="1" applyAlignment="1">
      <alignment horizontal="left" vertical="center" wrapText="1"/>
    </xf>
    <xf numFmtId="0" fontId="38" fillId="0" borderId="10" xfId="0" applyFont="1" applyBorder="1" applyAlignment="1">
      <alignment horizontal="center" vertical="center"/>
    </xf>
    <xf numFmtId="0" fontId="32" fillId="0" borderId="0" xfId="0" applyFont="1" applyAlignment="1">
      <alignment horizontal="left" vertical="center" wrapText="1"/>
    </xf>
    <xf numFmtId="0" fontId="51" fillId="0" borderId="0" xfId="0" applyFont="1" applyAlignment="1">
      <alignment horizontal="left" vertical="center" wrapText="1"/>
    </xf>
    <xf numFmtId="0" fontId="51" fillId="0" borderId="10" xfId="0" applyFont="1" applyBorder="1" applyAlignment="1">
      <alignment horizontal="center" vertical="center"/>
    </xf>
    <xf numFmtId="0" fontId="51" fillId="0" borderId="10" xfId="0" applyFont="1" applyBorder="1" applyAlignment="1">
      <alignment horizontal="left" vertical="center" wrapText="1"/>
    </xf>
    <xf numFmtId="0" fontId="57" fillId="0" borderId="10" xfId="0" applyFont="1" applyBorder="1" applyAlignment="1">
      <alignment vertical="top" wrapText="1"/>
    </xf>
    <xf numFmtId="0" fontId="57" fillId="0" borderId="10" xfId="0" applyFont="1" applyBorder="1" applyAlignment="1">
      <alignment vertical="center" wrapText="1"/>
    </xf>
    <xf numFmtId="0" fontId="51" fillId="0" borderId="0" xfId="0" applyFont="1" applyAlignment="1">
      <alignment vertical="center" wrapText="1"/>
    </xf>
    <xf numFmtId="0" fontId="32" fillId="0" borderId="10" xfId="0" applyFont="1" applyBorder="1" applyAlignment="1">
      <alignment horizontal="center" vertical="center"/>
    </xf>
    <xf numFmtId="0" fontId="32" fillId="0" borderId="10" xfId="0" applyFont="1" applyBorder="1" applyAlignment="1">
      <alignment horizontal="left" vertical="center" wrapText="1"/>
    </xf>
    <xf numFmtId="0" fontId="38" fillId="0" borderId="0" xfId="0" applyFont="1" applyAlignment="1">
      <alignment vertical="center" wrapText="1"/>
    </xf>
    <xf numFmtId="0" fontId="0" fillId="0" borderId="0" xfId="0"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0"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horizontal="center" vertical="center" textRotation="255"/>
    </xf>
    <xf numFmtId="0" fontId="0" fillId="0" borderId="15" xfId="0" applyBorder="1" applyAlignment="1">
      <alignment horizontal="center" vertical="center" textRotation="255"/>
    </xf>
    <xf numFmtId="0" fontId="0" fillId="0" borderId="16" xfId="0" applyBorder="1" applyAlignment="1">
      <alignment horizontal="center" vertical="center" textRotation="255"/>
    </xf>
    <xf numFmtId="0" fontId="0" fillId="0" borderId="21" xfId="0" applyBorder="1" applyAlignment="1">
      <alignment horizontal="center" vertical="center" textRotation="255"/>
    </xf>
    <xf numFmtId="0" fontId="0" fillId="0" borderId="17" xfId="0" applyBorder="1" applyAlignment="1">
      <alignment horizontal="center" vertical="center" textRotation="255"/>
    </xf>
    <xf numFmtId="0" fontId="0" fillId="0" borderId="22" xfId="0" applyBorder="1" applyAlignment="1">
      <alignment horizontal="center" vertical="center" textRotation="255"/>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4" xfId="0" applyBorder="1" applyAlignment="1">
      <alignment horizontal="center" vertical="center"/>
    </xf>
    <xf numFmtId="0" fontId="0" fillId="0" borderId="16" xfId="0" applyBorder="1" applyAlignment="1">
      <alignment horizontal="center" vertical="center"/>
    </xf>
    <xf numFmtId="0" fontId="4" fillId="0" borderId="10" xfId="0" applyFont="1" applyBorder="1" applyAlignment="1">
      <alignment horizontal="center" vertical="center"/>
    </xf>
    <xf numFmtId="0" fontId="0" fillId="0" borderId="0" xfId="0" applyAlignment="1">
      <alignment horizontal="right" vertical="center"/>
    </xf>
    <xf numFmtId="0" fontId="4" fillId="0" borderId="11" xfId="0" applyFont="1" applyBorder="1" applyAlignment="1">
      <alignment horizontal="center" vertical="center"/>
    </xf>
    <xf numFmtId="0" fontId="4" fillId="0" borderId="19"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vertical="center"/>
    </xf>
    <xf numFmtId="0" fontId="1" fillId="0" borderId="14" xfId="45" applyBorder="1" applyAlignment="1">
      <alignment horizontal="center" vertical="center"/>
    </xf>
    <xf numFmtId="0" fontId="1" fillId="0" borderId="15" xfId="45" applyBorder="1" applyAlignment="1">
      <alignment horizontal="center" vertical="center"/>
    </xf>
    <xf numFmtId="0" fontId="1" fillId="0" borderId="16" xfId="45" applyBorder="1" applyAlignment="1">
      <alignment horizontal="center" vertical="center"/>
    </xf>
    <xf numFmtId="0" fontId="1" fillId="0" borderId="21" xfId="45" applyBorder="1" applyAlignment="1">
      <alignment horizontal="center" vertical="center"/>
    </xf>
    <xf numFmtId="0" fontId="1" fillId="0" borderId="13" xfId="45" applyBorder="1" applyAlignment="1">
      <alignment horizontal="center" vertical="center"/>
    </xf>
    <xf numFmtId="0" fontId="1" fillId="0" borderId="17" xfId="45" applyBorder="1" applyAlignment="1">
      <alignment horizontal="center" vertical="center"/>
    </xf>
    <xf numFmtId="0" fontId="1" fillId="0" borderId="18" xfId="45" applyBorder="1" applyAlignment="1">
      <alignment horizontal="center" vertical="center"/>
    </xf>
    <xf numFmtId="0" fontId="1" fillId="0" borderId="22" xfId="45" applyBorder="1" applyAlignment="1">
      <alignment horizontal="center" vertical="center"/>
    </xf>
    <xf numFmtId="0" fontId="1" fillId="0" borderId="23" xfId="45" applyBorder="1" applyAlignment="1">
      <alignment horizontal="center" vertical="center"/>
    </xf>
    <xf numFmtId="0" fontId="4" fillId="0" borderId="10" xfId="45" applyFont="1" applyBorder="1" applyAlignment="1">
      <alignment horizontal="center" vertical="center"/>
    </xf>
    <xf numFmtId="0" fontId="1" fillId="0" borderId="12" xfId="45" applyBorder="1" applyAlignment="1">
      <alignment horizontal="center" vertical="center"/>
    </xf>
    <xf numFmtId="0" fontId="1" fillId="0" borderId="10" xfId="45" applyBorder="1" applyAlignment="1">
      <alignment horizontal="center" vertical="center"/>
    </xf>
    <xf numFmtId="0" fontId="1" fillId="0" borderId="11" xfId="45" applyBorder="1" applyAlignment="1">
      <alignment horizontal="center" vertical="center"/>
    </xf>
    <xf numFmtId="0" fontId="1" fillId="0" borderId="0" xfId="45" applyAlignment="1">
      <alignment horizontal="center" vertical="center"/>
    </xf>
    <xf numFmtId="0" fontId="1" fillId="0" borderId="0" xfId="45" applyAlignment="1">
      <alignment horizontal="right" vertical="center"/>
    </xf>
    <xf numFmtId="0" fontId="1" fillId="0" borderId="0" xfId="45" applyAlignment="1">
      <alignment horizontal="left" vertical="center"/>
    </xf>
    <xf numFmtId="0" fontId="1" fillId="0" borderId="15" xfId="45" applyBorder="1" applyAlignment="1">
      <alignment horizontal="center" vertical="center" textRotation="255"/>
    </xf>
    <xf numFmtId="0" fontId="1" fillId="0" borderId="20" xfId="45" applyBorder="1" applyAlignment="1">
      <alignment horizontal="center" vertical="center"/>
    </xf>
    <xf numFmtId="0" fontId="1" fillId="0" borderId="16" xfId="45" applyBorder="1" applyAlignment="1">
      <alignment horizontal="right" vertical="center"/>
    </xf>
    <xf numFmtId="0" fontId="1" fillId="0" borderId="15" xfId="45" applyBorder="1" applyAlignment="1">
      <alignment horizontal="right" vertical="center"/>
    </xf>
    <xf numFmtId="0" fontId="1" fillId="0" borderId="14" xfId="45" applyBorder="1" applyAlignment="1">
      <alignment horizontal="center" vertical="center" wrapText="1"/>
    </xf>
    <xf numFmtId="0" fontId="7" fillId="0" borderId="16" xfId="44"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設計書用】 姉川湖岸堤維持 数量総括表等" xfId="44" xr:uid="{00000000-0005-0000-0000-00002C000000}"/>
    <cellStyle name="標準_姉川湖岸堤維持 植栽数量計算" xfId="45" xr:uid="{00000000-0005-0000-0000-00002D000000}"/>
    <cellStyle name="未定義" xfId="46" xr:uid="{00000000-0005-0000-0000-00002E000000}"/>
    <cellStyle name="良い" xfId="47" builtinId="26" customBuiltin="1"/>
  </cellStyles>
  <dxfs count="0"/>
  <tableStyles count="0" defaultTableStyle="TableStyleMedium9" defaultPivotStyle="PivotStyleLight16"/>
  <colors>
    <mruColors>
      <color rgb="FF9966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203.130.1.1\&#28246;&#21271;&#20849;&#26377;\H14&#65294;&#37326;&#27954;&#24029;&#22320;&#21306;&#20182;&#27193;&#26408;&#20445;&#20840;&#24037;&#20107;\&#26494;&#26543;&#38450;&#27490;\&#21306;&#22495;&#21029;&#25968;&#37327;&#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ok_srv1\&#28246;&#21271;&#20849;&#26377;\00_&#12501;&#12449;&#12452;&#12523;\03_&#28204;&#37327;&#35373;&#35336;&#26360;\01_&#20869;&#27700;&#25490;&#38500;&#28204;&#37327;\99_&#35430;&#316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1999\03&#20013;&#24029;\H10&#38500;&#33609;&#38754;&#31309;\&#21488;&#24115;\&#38500;&#33609;&#38754;&#31309;&#21488;&#24115;NO.0&#12363;&#124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ﾋﾞﾜｺﾏｲｱﾐﾗﾝﾄﾞ"/>
      <sheetName val="佐波江"/>
      <sheetName val="合計表"/>
      <sheetName val="Sheet1"/>
    </sheetNames>
    <sheetDataSet>
      <sheetData sheetId="0"/>
      <sheetData sheetId="1"/>
      <sheetData sheetId="2"/>
      <sheetData sheetId="3">
        <row r="1">
          <cell r="A1">
            <v>10</v>
          </cell>
          <cell r="B1">
            <v>1</v>
          </cell>
        </row>
        <row r="2">
          <cell r="A2">
            <v>12</v>
          </cell>
          <cell r="B2">
            <v>1</v>
          </cell>
        </row>
        <row r="3">
          <cell r="A3">
            <v>14</v>
          </cell>
          <cell r="B3">
            <v>1</v>
          </cell>
        </row>
        <row r="4">
          <cell r="A4">
            <v>16</v>
          </cell>
          <cell r="B4">
            <v>2</v>
          </cell>
        </row>
        <row r="5">
          <cell r="A5">
            <v>18</v>
          </cell>
          <cell r="B5">
            <v>2</v>
          </cell>
        </row>
        <row r="6">
          <cell r="A6">
            <v>20</v>
          </cell>
          <cell r="B6">
            <v>2</v>
          </cell>
        </row>
        <row r="7">
          <cell r="A7">
            <v>22</v>
          </cell>
          <cell r="B7">
            <v>2</v>
          </cell>
        </row>
        <row r="8">
          <cell r="A8">
            <v>24</v>
          </cell>
          <cell r="B8">
            <v>2</v>
          </cell>
        </row>
        <row r="9">
          <cell r="A9">
            <v>26</v>
          </cell>
          <cell r="B9">
            <v>3</v>
          </cell>
        </row>
        <row r="10">
          <cell r="A10">
            <v>28</v>
          </cell>
          <cell r="B10">
            <v>3</v>
          </cell>
        </row>
        <row r="11">
          <cell r="A11">
            <v>30</v>
          </cell>
          <cell r="B11">
            <v>3</v>
          </cell>
        </row>
        <row r="12">
          <cell r="A12">
            <v>32</v>
          </cell>
          <cell r="B12">
            <v>3</v>
          </cell>
        </row>
        <row r="13">
          <cell r="A13">
            <v>34</v>
          </cell>
          <cell r="B13">
            <v>3</v>
          </cell>
        </row>
        <row r="14">
          <cell r="A14">
            <v>36</v>
          </cell>
          <cell r="B14">
            <v>4</v>
          </cell>
        </row>
        <row r="15">
          <cell r="A15">
            <v>38</v>
          </cell>
          <cell r="B15">
            <v>4</v>
          </cell>
        </row>
        <row r="16">
          <cell r="A16">
            <v>40</v>
          </cell>
          <cell r="B16">
            <v>4</v>
          </cell>
        </row>
        <row r="17">
          <cell r="A17">
            <v>42</v>
          </cell>
          <cell r="B17">
            <v>4</v>
          </cell>
        </row>
        <row r="18">
          <cell r="A18">
            <v>44</v>
          </cell>
          <cell r="B18">
            <v>4</v>
          </cell>
        </row>
        <row r="19">
          <cell r="A19">
            <v>46</v>
          </cell>
          <cell r="B19">
            <v>5</v>
          </cell>
        </row>
        <row r="20">
          <cell r="A20">
            <v>48</v>
          </cell>
          <cell r="B20">
            <v>5</v>
          </cell>
        </row>
        <row r="21">
          <cell r="A21">
            <v>50</v>
          </cell>
          <cell r="B21">
            <v>5</v>
          </cell>
        </row>
        <row r="22">
          <cell r="A22">
            <v>52</v>
          </cell>
          <cell r="B22">
            <v>5</v>
          </cell>
        </row>
        <row r="23">
          <cell r="A23">
            <v>54</v>
          </cell>
          <cell r="B23">
            <v>5</v>
          </cell>
        </row>
        <row r="24">
          <cell r="A24">
            <v>56</v>
          </cell>
          <cell r="B24">
            <v>6</v>
          </cell>
        </row>
        <row r="25">
          <cell r="A25">
            <v>58</v>
          </cell>
          <cell r="B25">
            <v>6</v>
          </cell>
        </row>
        <row r="26">
          <cell r="A26">
            <v>60</v>
          </cell>
          <cell r="B26">
            <v>6</v>
          </cell>
        </row>
        <row r="27">
          <cell r="A27">
            <v>62</v>
          </cell>
          <cell r="B27">
            <v>6</v>
          </cell>
        </row>
        <row r="28">
          <cell r="A28">
            <v>64</v>
          </cell>
          <cell r="B28">
            <v>6</v>
          </cell>
        </row>
        <row r="29">
          <cell r="A29">
            <v>66</v>
          </cell>
          <cell r="B29">
            <v>6</v>
          </cell>
        </row>
        <row r="30">
          <cell r="A30">
            <v>68</v>
          </cell>
          <cell r="B30">
            <v>6</v>
          </cell>
        </row>
        <row r="31">
          <cell r="A31">
            <v>70</v>
          </cell>
          <cell r="B31">
            <v>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9_試算"/>
      <sheetName val="設計書"/>
      <sheetName val="変更積算"/>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sheetName val="master"/>
      <sheetName val="集計表"/>
      <sheetName val="0～1"/>
      <sheetName val="1～2"/>
      <sheetName val="2～3"/>
      <sheetName val="3～4"/>
      <sheetName val="4～5"/>
      <sheetName val="5～6"/>
      <sheetName val="6～7"/>
      <sheetName val="7～8"/>
      <sheetName val="10～11"/>
      <sheetName val="11～12"/>
      <sheetName val="12～13"/>
      <sheetName val="13～14"/>
      <sheetName val="14～15"/>
      <sheetName val="15～16"/>
      <sheetName val="16～17"/>
      <sheetName val="17～18"/>
      <sheetName val="18～19"/>
      <sheetName val="19～20"/>
      <sheetName val="20～21"/>
      <sheetName val="21～22"/>
      <sheetName val="22～23"/>
      <sheetName val="27～0"/>
      <sheetName val="(0～1)"/>
      <sheetName val="(1～2)"/>
      <sheetName val="(2～3)"/>
      <sheetName val="(3～4)"/>
      <sheetName val="(4～5)"/>
      <sheetName val="(5～6)"/>
      <sheetName val="(6～7)"/>
      <sheetName val="(7～8)"/>
      <sheetName val="(8～9)"/>
      <sheetName val="(9～10)"/>
      <sheetName val="(10～11)"/>
      <sheetName val="(11～12)"/>
      <sheetName val="(12～13)"/>
      <sheetName val="(13～14)"/>
      <sheetName val="(14～15)"/>
      <sheetName val="(15～16)"/>
      <sheetName val="(16～17)"/>
      <sheetName val="(17～18)"/>
      <sheetName val="(18～19)"/>
      <sheetName val="(19～20)"/>
      <sheetName val="(20～21)"/>
      <sheetName val="(21～22)"/>
      <sheetName val="(22～23)"/>
      <sheetName val="(23～24)"/>
      <sheetName val="(24～25)"/>
      <sheetName val="(25～26)"/>
      <sheetName val="(26～27)"/>
      <sheetName val="(27～28)"/>
      <sheetName val="(28～29)"/>
      <sheetName val="(29～30)"/>
      <sheetName val="(30～31)"/>
      <sheetName val="(31～32)"/>
      <sheetName val="(32～33)"/>
      <sheetName val="(33～34)"/>
      <sheetName val="(34～35)"/>
      <sheetName val="(35～36)"/>
      <sheetName val="(36～37)"/>
      <sheetName val="(37～38)"/>
      <sheetName val="(38～39)"/>
      <sheetName val="(39～40)"/>
      <sheetName val="(40～41)"/>
      <sheetName val="(41～42)"/>
      <sheetName val="Sheet2"/>
      <sheetName val="Sheet3"/>
    </sheetNames>
    <sheetDataSet>
      <sheetData sheetId="0" refreshError="1">
        <row r="2">
          <cell r="P2" t="str">
            <v>測　点</v>
          </cell>
          <cell r="Q2">
            <v>0</v>
          </cell>
          <cell r="R2" t="str">
            <v>～1</v>
          </cell>
        </row>
        <row r="3">
          <cell r="C3" t="str">
            <v>Ａ</v>
          </cell>
          <cell r="D3" t="str">
            <v>表平場</v>
          </cell>
          <cell r="E3" t="str">
            <v>（区分Ａ）</v>
          </cell>
          <cell r="I3" t="str">
            <v>Ｂ</v>
          </cell>
          <cell r="J3" t="str">
            <v>表法面</v>
          </cell>
          <cell r="K3" t="str">
            <v>（区分Ａ）</v>
          </cell>
          <cell r="O3" t="str">
            <v>Ｆ</v>
          </cell>
          <cell r="P3" t="str">
            <v>裏法面</v>
          </cell>
          <cell r="Q3" t="str">
            <v>（区分Ｂ）</v>
          </cell>
        </row>
        <row r="4">
          <cell r="A4" t="str">
            <v>番　号</v>
          </cell>
          <cell r="B4" t="str">
            <v>距　　離</v>
          </cell>
          <cell r="C4" t="str">
            <v>平均距離</v>
          </cell>
          <cell r="D4" t="str">
            <v>法　　長</v>
          </cell>
          <cell r="E4" t="str">
            <v>平均法長</v>
          </cell>
          <cell r="F4" t="str">
            <v>面　　積</v>
          </cell>
          <cell r="G4" t="str">
            <v>番　号</v>
          </cell>
          <cell r="H4" t="str">
            <v>距　　離</v>
          </cell>
          <cell r="I4" t="str">
            <v>平均距離</v>
          </cell>
          <cell r="J4" t="str">
            <v>法　　長</v>
          </cell>
          <cell r="K4" t="str">
            <v>平均法長</v>
          </cell>
          <cell r="L4" t="str">
            <v>面　　積</v>
          </cell>
          <cell r="M4" t="str">
            <v>番　号</v>
          </cell>
          <cell r="N4" t="str">
            <v>距　　離</v>
          </cell>
          <cell r="O4" t="str">
            <v>平均距離</v>
          </cell>
          <cell r="P4" t="str">
            <v>法　　長</v>
          </cell>
          <cell r="Q4" t="str">
            <v>平均法長</v>
          </cell>
          <cell r="R4" t="str">
            <v>面　　積</v>
          </cell>
        </row>
        <row r="5">
          <cell r="D5" t="str">
            <v>三角</v>
          </cell>
          <cell r="J5" t="str">
            <v>三角</v>
          </cell>
        </row>
        <row r="6">
          <cell r="A6">
            <v>1</v>
          </cell>
          <cell r="C6">
            <v>4.8</v>
          </cell>
          <cell r="E6">
            <v>2.5</v>
          </cell>
          <cell r="F6">
            <v>6</v>
          </cell>
          <cell r="G6">
            <v>1</v>
          </cell>
          <cell r="I6">
            <v>4.8</v>
          </cell>
          <cell r="K6">
            <v>3</v>
          </cell>
          <cell r="L6">
            <v>7.2</v>
          </cell>
          <cell r="M6">
            <v>1</v>
          </cell>
          <cell r="O6">
            <v>19</v>
          </cell>
          <cell r="Q6">
            <v>0.85</v>
          </cell>
          <cell r="R6">
            <v>16.149999999999999</v>
          </cell>
        </row>
        <row r="7">
          <cell r="B7">
            <v>32</v>
          </cell>
        </row>
        <row r="8">
          <cell r="A8">
            <v>2</v>
          </cell>
          <cell r="B8">
            <v>33.5</v>
          </cell>
          <cell r="C8">
            <v>32.75</v>
          </cell>
          <cell r="E8">
            <v>5</v>
          </cell>
          <cell r="F8">
            <v>163.75</v>
          </cell>
          <cell r="G8">
            <v>2</v>
          </cell>
          <cell r="I8">
            <v>27</v>
          </cell>
          <cell r="K8">
            <v>4.3499999999999996</v>
          </cell>
          <cell r="L8">
            <v>117.45</v>
          </cell>
        </row>
        <row r="9">
          <cell r="D9" t="str">
            <v>三角</v>
          </cell>
          <cell r="J9" t="str">
            <v>三角</v>
          </cell>
        </row>
        <row r="10">
          <cell r="A10">
            <v>3</v>
          </cell>
          <cell r="C10">
            <v>4.8</v>
          </cell>
          <cell r="E10">
            <v>4</v>
          </cell>
          <cell r="F10">
            <v>9.6</v>
          </cell>
          <cell r="G10">
            <v>3</v>
          </cell>
          <cell r="I10">
            <v>4.8</v>
          </cell>
          <cell r="K10">
            <v>5.5</v>
          </cell>
          <cell r="L10">
            <v>13.2</v>
          </cell>
        </row>
        <row r="11">
          <cell r="B11">
            <v>4</v>
          </cell>
          <cell r="J11" t="str">
            <v>三角</v>
          </cell>
        </row>
        <row r="12">
          <cell r="A12">
            <v>4</v>
          </cell>
          <cell r="B12">
            <v>9</v>
          </cell>
          <cell r="C12">
            <v>6.5</v>
          </cell>
          <cell r="E12">
            <v>8</v>
          </cell>
          <cell r="F12">
            <v>52</v>
          </cell>
          <cell r="G12">
            <v>4</v>
          </cell>
          <cell r="I12">
            <v>5</v>
          </cell>
          <cell r="K12">
            <v>5.3</v>
          </cell>
          <cell r="L12">
            <v>13.25</v>
          </cell>
        </row>
        <row r="13">
          <cell r="B13">
            <v>4</v>
          </cell>
        </row>
        <row r="14">
          <cell r="A14">
            <v>5</v>
          </cell>
          <cell r="B14">
            <v>4.5</v>
          </cell>
          <cell r="C14">
            <v>4.25</v>
          </cell>
          <cell r="E14">
            <v>27</v>
          </cell>
          <cell r="F14">
            <v>114.75</v>
          </cell>
          <cell r="G14">
            <v>5</v>
          </cell>
          <cell r="I14">
            <v>27</v>
          </cell>
          <cell r="K14">
            <v>3.05</v>
          </cell>
          <cell r="L14">
            <v>82.35</v>
          </cell>
        </row>
        <row r="19">
          <cell r="F19">
            <v>346.1</v>
          </cell>
          <cell r="G19" t="str">
            <v>小　計</v>
          </cell>
          <cell r="L19">
            <v>233.45</v>
          </cell>
          <cell r="M19" t="str">
            <v>小　計</v>
          </cell>
          <cell r="R19">
            <v>16.149999999999999</v>
          </cell>
        </row>
        <row r="20">
          <cell r="B20" t="str">
            <v>控</v>
          </cell>
          <cell r="C20" t="str">
            <v>除</v>
          </cell>
          <cell r="D20" t="str">
            <v>面</v>
          </cell>
          <cell r="E20" t="str">
            <v>積</v>
          </cell>
          <cell r="H20" t="str">
            <v>控</v>
          </cell>
          <cell r="I20" t="str">
            <v>除</v>
          </cell>
          <cell r="J20" t="str">
            <v>面</v>
          </cell>
          <cell r="K20" t="str">
            <v>積</v>
          </cell>
          <cell r="N20" t="str">
            <v>控</v>
          </cell>
          <cell r="O20" t="str">
            <v>除</v>
          </cell>
          <cell r="P20" t="str">
            <v>面</v>
          </cell>
          <cell r="Q20" t="str">
            <v>積</v>
          </cell>
        </row>
        <row r="24">
          <cell r="A24" t="str">
            <v>控除面積小計</v>
          </cell>
          <cell r="G24" t="str">
            <v>控除面積小計</v>
          </cell>
          <cell r="M24" t="str">
            <v>控除面積小計</v>
          </cell>
        </row>
        <row r="25">
          <cell r="B25" t="str">
            <v>差引計</v>
          </cell>
          <cell r="F25">
            <v>346.1</v>
          </cell>
          <cell r="H25" t="str">
            <v>差引計</v>
          </cell>
          <cell r="L25">
            <v>233.45</v>
          </cell>
          <cell r="N25" t="str">
            <v>差引計</v>
          </cell>
          <cell r="R25">
            <v>16.149999999999999</v>
          </cell>
        </row>
        <row r="26">
          <cell r="C26" t="str">
            <v>Ｊ</v>
          </cell>
          <cell r="D26" t="str">
            <v>裏平場</v>
          </cell>
          <cell r="E26" t="str">
            <v>（区分Ｂ）</v>
          </cell>
        </row>
        <row r="27">
          <cell r="A27" t="str">
            <v>番　号</v>
          </cell>
          <cell r="B27" t="str">
            <v>距　　離</v>
          </cell>
          <cell r="C27" t="str">
            <v>平均距離</v>
          </cell>
          <cell r="D27" t="str">
            <v>法　　長</v>
          </cell>
          <cell r="E27" t="str">
            <v>平均法長</v>
          </cell>
          <cell r="F27" t="str">
            <v>面　　積</v>
          </cell>
          <cell r="G27" t="str">
            <v>番　号</v>
          </cell>
          <cell r="H27" t="str">
            <v>距　　離</v>
          </cell>
          <cell r="I27" t="str">
            <v>平均距離</v>
          </cell>
          <cell r="J27" t="str">
            <v>法　　長</v>
          </cell>
          <cell r="K27" t="str">
            <v>平均法長</v>
          </cell>
          <cell r="L27" t="str">
            <v>面　　積</v>
          </cell>
          <cell r="M27" t="str">
            <v>番　号</v>
          </cell>
          <cell r="N27" t="str">
            <v>距　　離</v>
          </cell>
          <cell r="O27" t="str">
            <v>平均距離</v>
          </cell>
          <cell r="P27" t="str">
            <v>法　　長</v>
          </cell>
          <cell r="Q27" t="str">
            <v>平均法長</v>
          </cell>
          <cell r="R27" t="str">
            <v>面　　積</v>
          </cell>
        </row>
        <row r="28">
          <cell r="D28">
            <v>0.3</v>
          </cell>
        </row>
        <row r="29">
          <cell r="A29">
            <v>1</v>
          </cell>
          <cell r="C29">
            <v>19</v>
          </cell>
          <cell r="D29">
            <v>0.5</v>
          </cell>
          <cell r="E29">
            <v>0.4</v>
          </cell>
          <cell r="F29">
            <v>7.6</v>
          </cell>
        </row>
        <row r="42">
          <cell r="A42" t="str">
            <v>小　計</v>
          </cell>
          <cell r="F42">
            <v>7.6</v>
          </cell>
          <cell r="G42" t="str">
            <v>小　計</v>
          </cell>
          <cell r="M42" t="str">
            <v>小　計</v>
          </cell>
        </row>
        <row r="43">
          <cell r="B43" t="str">
            <v>控</v>
          </cell>
          <cell r="C43" t="str">
            <v>除</v>
          </cell>
          <cell r="D43" t="str">
            <v>面</v>
          </cell>
          <cell r="E43" t="str">
            <v>積</v>
          </cell>
          <cell r="H43" t="str">
            <v>控</v>
          </cell>
          <cell r="I43" t="str">
            <v>除</v>
          </cell>
          <cell r="J43" t="str">
            <v>面</v>
          </cell>
          <cell r="K43" t="str">
            <v>積</v>
          </cell>
          <cell r="N43" t="str">
            <v>控</v>
          </cell>
          <cell r="O43" t="str">
            <v>除</v>
          </cell>
          <cell r="P43" t="str">
            <v>面</v>
          </cell>
          <cell r="Q43" t="str">
            <v>積</v>
          </cell>
        </row>
        <row r="47">
          <cell r="A47" t="str">
            <v>控除面積小計</v>
          </cell>
          <cell r="G47" t="str">
            <v>控除面積小計</v>
          </cell>
          <cell r="M47" t="str">
            <v>控除面積小計</v>
          </cell>
        </row>
        <row r="48">
          <cell r="B48" t="str">
            <v>差引計</v>
          </cell>
          <cell r="F48">
            <v>7.6</v>
          </cell>
          <cell r="H48" t="str">
            <v>差引計</v>
          </cell>
          <cell r="N48" t="str">
            <v>差引計</v>
          </cell>
        </row>
        <row r="49">
          <cell r="P49" t="str">
            <v>測　点</v>
          </cell>
          <cell r="Q49">
            <v>1</v>
          </cell>
          <cell r="R49" t="str">
            <v>～2</v>
          </cell>
        </row>
        <row r="50">
          <cell r="C50" t="str">
            <v>Ａ</v>
          </cell>
          <cell r="D50" t="str">
            <v>表平場</v>
          </cell>
          <cell r="E50" t="str">
            <v>（区分Ａ）</v>
          </cell>
          <cell r="I50" t="str">
            <v>Ｂ</v>
          </cell>
          <cell r="J50" t="str">
            <v>表法面</v>
          </cell>
          <cell r="K50" t="str">
            <v>（区分Ａ）</v>
          </cell>
          <cell r="O50" t="str">
            <v>Ｆ</v>
          </cell>
          <cell r="P50" t="str">
            <v>裏法面</v>
          </cell>
          <cell r="Q50" t="str">
            <v>（区分Ｂ）</v>
          </cell>
        </row>
        <row r="51">
          <cell r="A51" t="str">
            <v>番　号</v>
          </cell>
          <cell r="B51" t="str">
            <v>距　　離</v>
          </cell>
          <cell r="C51" t="str">
            <v>平均距離</v>
          </cell>
          <cell r="D51" t="str">
            <v>法　　長</v>
          </cell>
          <cell r="E51" t="str">
            <v>平均法長</v>
          </cell>
          <cell r="F51" t="str">
            <v>面　　積</v>
          </cell>
          <cell r="G51" t="str">
            <v>番　号</v>
          </cell>
          <cell r="H51" t="str">
            <v>距　　離</v>
          </cell>
          <cell r="I51" t="str">
            <v>平均距離</v>
          </cell>
          <cell r="J51" t="str">
            <v>法　　長</v>
          </cell>
          <cell r="K51" t="str">
            <v>平均法長</v>
          </cell>
          <cell r="L51" t="str">
            <v>面　　積</v>
          </cell>
          <cell r="M51" t="str">
            <v>番　号</v>
          </cell>
          <cell r="N51" t="str">
            <v>距　　離</v>
          </cell>
          <cell r="O51" t="str">
            <v>平均距離</v>
          </cell>
          <cell r="P51" t="str">
            <v>法　　長</v>
          </cell>
          <cell r="Q51" t="str">
            <v>平均法長</v>
          </cell>
          <cell r="R51" t="str">
            <v>面　　積</v>
          </cell>
        </row>
        <row r="52">
          <cell r="D52">
            <v>4.5</v>
          </cell>
          <cell r="J52">
            <v>3.05</v>
          </cell>
        </row>
        <row r="53">
          <cell r="A53">
            <v>1</v>
          </cell>
          <cell r="C53">
            <v>100</v>
          </cell>
          <cell r="D53">
            <v>7.8</v>
          </cell>
          <cell r="E53">
            <v>6.15</v>
          </cell>
          <cell r="F53">
            <v>615</v>
          </cell>
          <cell r="G53">
            <v>1</v>
          </cell>
          <cell r="I53">
            <v>100</v>
          </cell>
          <cell r="J53">
            <v>2.25</v>
          </cell>
          <cell r="K53">
            <v>2.65</v>
          </cell>
          <cell r="L53">
            <v>265</v>
          </cell>
          <cell r="M53">
            <v>1</v>
          </cell>
          <cell r="O53">
            <v>51.5</v>
          </cell>
          <cell r="Q53">
            <v>0.85</v>
          </cell>
          <cell r="R53">
            <v>43.78</v>
          </cell>
        </row>
        <row r="55">
          <cell r="M55">
            <v>2</v>
          </cell>
          <cell r="O55">
            <v>48.5</v>
          </cell>
          <cell r="Q55">
            <v>1.05</v>
          </cell>
          <cell r="R55">
            <v>50.93</v>
          </cell>
        </row>
        <row r="66">
          <cell r="F66">
            <v>615</v>
          </cell>
          <cell r="G66" t="str">
            <v>小　計</v>
          </cell>
          <cell r="L66">
            <v>265</v>
          </cell>
          <cell r="M66" t="str">
            <v>小　計</v>
          </cell>
          <cell r="R66">
            <v>94.710000000000008</v>
          </cell>
        </row>
        <row r="67">
          <cell r="B67" t="str">
            <v>控</v>
          </cell>
          <cell r="C67" t="str">
            <v>除</v>
          </cell>
          <cell r="D67" t="str">
            <v>面</v>
          </cell>
          <cell r="E67" t="str">
            <v>積</v>
          </cell>
          <cell r="H67" t="str">
            <v>控</v>
          </cell>
          <cell r="I67" t="str">
            <v>除</v>
          </cell>
          <cell r="J67" t="str">
            <v>面</v>
          </cell>
          <cell r="K67" t="str">
            <v>積</v>
          </cell>
          <cell r="N67" t="str">
            <v>控</v>
          </cell>
          <cell r="O67" t="str">
            <v>除</v>
          </cell>
          <cell r="P67" t="str">
            <v>面</v>
          </cell>
          <cell r="Q67" t="str">
            <v>積</v>
          </cell>
        </row>
        <row r="68">
          <cell r="O68">
            <v>0.7</v>
          </cell>
          <cell r="P68" t="str">
            <v>*0.85</v>
          </cell>
          <cell r="R68">
            <v>0.63749999999999996</v>
          </cell>
        </row>
        <row r="71">
          <cell r="A71" t="str">
            <v>控除面積小計</v>
          </cell>
          <cell r="G71" t="str">
            <v>控除面積小計</v>
          </cell>
          <cell r="M71" t="str">
            <v>控除面積小計</v>
          </cell>
          <cell r="R71">
            <v>0.63749999999999996</v>
          </cell>
        </row>
        <row r="72">
          <cell r="B72" t="str">
            <v>差引計</v>
          </cell>
          <cell r="F72">
            <v>615</v>
          </cell>
          <cell r="H72" t="str">
            <v>差引計</v>
          </cell>
          <cell r="L72">
            <v>265</v>
          </cell>
          <cell r="N72" t="str">
            <v>差引計</v>
          </cell>
          <cell r="R72">
            <v>94.072500000000005</v>
          </cell>
        </row>
        <row r="73">
          <cell r="C73" t="str">
            <v>Ｊ</v>
          </cell>
          <cell r="D73" t="str">
            <v>裏平場</v>
          </cell>
          <cell r="E73" t="str">
            <v>（区分Ｂ）</v>
          </cell>
        </row>
        <row r="74">
          <cell r="A74" t="str">
            <v>番　号</v>
          </cell>
          <cell r="B74" t="str">
            <v>距　　離</v>
          </cell>
          <cell r="C74" t="str">
            <v>平均距離</v>
          </cell>
          <cell r="D74" t="str">
            <v>法　　長</v>
          </cell>
          <cell r="E74" t="str">
            <v>平均法長</v>
          </cell>
          <cell r="F74" t="str">
            <v>面　　積</v>
          </cell>
          <cell r="G74" t="str">
            <v>番　号</v>
          </cell>
          <cell r="H74" t="str">
            <v>距　　離</v>
          </cell>
          <cell r="I74" t="str">
            <v>平均距離</v>
          </cell>
          <cell r="J74" t="str">
            <v>法　　長</v>
          </cell>
          <cell r="K74" t="str">
            <v>平均法長</v>
          </cell>
          <cell r="L74" t="str">
            <v>面　　積</v>
          </cell>
          <cell r="M74" t="str">
            <v>番　号</v>
          </cell>
          <cell r="N74" t="str">
            <v>距　　離</v>
          </cell>
          <cell r="O74" t="str">
            <v>平均距離</v>
          </cell>
          <cell r="P74" t="str">
            <v>法　　長</v>
          </cell>
          <cell r="Q74" t="str">
            <v>平均法長</v>
          </cell>
          <cell r="R74" t="str">
            <v>面　　積</v>
          </cell>
        </row>
        <row r="75">
          <cell r="D75">
            <v>0.5</v>
          </cell>
        </row>
        <row r="76">
          <cell r="A76">
            <v>1</v>
          </cell>
          <cell r="C76">
            <v>51</v>
          </cell>
          <cell r="D76">
            <v>1</v>
          </cell>
          <cell r="E76">
            <v>0.75</v>
          </cell>
          <cell r="F76">
            <v>38.25</v>
          </cell>
        </row>
        <row r="77">
          <cell r="B77">
            <v>48.5</v>
          </cell>
        </row>
        <row r="78">
          <cell r="A78">
            <v>2</v>
          </cell>
          <cell r="B78">
            <v>51.5</v>
          </cell>
          <cell r="C78">
            <v>50</v>
          </cell>
          <cell r="E78">
            <v>8.5</v>
          </cell>
          <cell r="F78">
            <v>425</v>
          </cell>
        </row>
        <row r="89">
          <cell r="A89" t="str">
            <v>小　計</v>
          </cell>
          <cell r="F89">
            <v>463.25</v>
          </cell>
          <cell r="G89" t="str">
            <v>小　計</v>
          </cell>
          <cell r="M89" t="str">
            <v>小　計</v>
          </cell>
        </row>
        <row r="90">
          <cell r="B90" t="str">
            <v>控</v>
          </cell>
          <cell r="C90" t="str">
            <v>除</v>
          </cell>
          <cell r="D90" t="str">
            <v>面</v>
          </cell>
          <cell r="E90" t="str">
            <v>積</v>
          </cell>
          <cell r="H90" t="str">
            <v>控</v>
          </cell>
          <cell r="I90" t="str">
            <v>除</v>
          </cell>
          <cell r="J90" t="str">
            <v>面</v>
          </cell>
          <cell r="K90" t="str">
            <v>積</v>
          </cell>
          <cell r="N90" t="str">
            <v>控</v>
          </cell>
          <cell r="O90" t="str">
            <v>除</v>
          </cell>
          <cell r="P90" t="str">
            <v>面</v>
          </cell>
          <cell r="Q90" t="str">
            <v>積</v>
          </cell>
        </row>
        <row r="94">
          <cell r="A94" t="str">
            <v>控除面積小計</v>
          </cell>
          <cell r="G94" t="str">
            <v>控除面積小計</v>
          </cell>
          <cell r="M94" t="str">
            <v>控除面積小計</v>
          </cell>
        </row>
        <row r="95">
          <cell r="B95" t="str">
            <v>差引計</v>
          </cell>
          <cell r="F95">
            <v>463.25</v>
          </cell>
          <cell r="H95" t="str">
            <v>差引計</v>
          </cell>
          <cell r="N95" t="str">
            <v>差引計</v>
          </cell>
        </row>
        <row r="96">
          <cell r="P96" t="str">
            <v>測　点</v>
          </cell>
          <cell r="Q96">
            <v>2</v>
          </cell>
          <cell r="R96" t="str">
            <v>～3</v>
          </cell>
        </row>
        <row r="97">
          <cell r="C97" t="str">
            <v>Ａ</v>
          </cell>
          <cell r="D97" t="str">
            <v>表平場</v>
          </cell>
          <cell r="E97" t="str">
            <v>（区分Ａ）</v>
          </cell>
          <cell r="I97" t="str">
            <v>Ｂ</v>
          </cell>
          <cell r="J97" t="str">
            <v>表法面</v>
          </cell>
          <cell r="K97" t="str">
            <v>（区分Ａ）</v>
          </cell>
          <cell r="O97" t="str">
            <v>Ｆ</v>
          </cell>
          <cell r="P97" t="str">
            <v>裏法面</v>
          </cell>
          <cell r="Q97" t="str">
            <v>（区分Ｂ）</v>
          </cell>
        </row>
        <row r="98">
          <cell r="A98" t="str">
            <v>番　号</v>
          </cell>
          <cell r="B98" t="str">
            <v>距　　離</v>
          </cell>
          <cell r="C98" t="str">
            <v>平均距離</v>
          </cell>
          <cell r="D98" t="str">
            <v>法　　長</v>
          </cell>
          <cell r="E98" t="str">
            <v>平均法長</v>
          </cell>
          <cell r="F98" t="str">
            <v>面　　積</v>
          </cell>
          <cell r="G98" t="str">
            <v>番　号</v>
          </cell>
          <cell r="H98" t="str">
            <v>距　　離</v>
          </cell>
          <cell r="I98" t="str">
            <v>平均距離</v>
          </cell>
          <cell r="J98" t="str">
            <v>法　　長</v>
          </cell>
          <cell r="K98" t="str">
            <v>平均法長</v>
          </cell>
          <cell r="L98" t="str">
            <v>面　　積</v>
          </cell>
          <cell r="M98" t="str">
            <v>番　号</v>
          </cell>
          <cell r="N98" t="str">
            <v>距　　離</v>
          </cell>
          <cell r="O98" t="str">
            <v>平均距離</v>
          </cell>
          <cell r="P98" t="str">
            <v>法　　長</v>
          </cell>
          <cell r="Q98" t="str">
            <v>平均法長</v>
          </cell>
          <cell r="R98" t="str">
            <v>面　　積</v>
          </cell>
        </row>
        <row r="99">
          <cell r="B99">
            <v>14</v>
          </cell>
          <cell r="D99">
            <v>7.8</v>
          </cell>
        </row>
        <row r="100">
          <cell r="A100">
            <v>1</v>
          </cell>
          <cell r="B100">
            <v>14.6</v>
          </cell>
          <cell r="C100">
            <v>14.3</v>
          </cell>
          <cell r="D100">
            <v>8</v>
          </cell>
          <cell r="E100">
            <v>7.9</v>
          </cell>
          <cell r="F100">
            <v>112.97</v>
          </cell>
          <cell r="G100">
            <v>1</v>
          </cell>
          <cell r="I100">
            <v>13.2</v>
          </cell>
          <cell r="K100">
            <v>2.5499999999999998</v>
          </cell>
          <cell r="L100">
            <v>33.659999999999997</v>
          </cell>
          <cell r="M100">
            <v>1</v>
          </cell>
          <cell r="O100">
            <v>13.7</v>
          </cell>
          <cell r="Q100">
            <v>1.05</v>
          </cell>
          <cell r="R100">
            <v>14.4</v>
          </cell>
        </row>
        <row r="101">
          <cell r="B101">
            <v>11</v>
          </cell>
          <cell r="H101">
            <v>7.1</v>
          </cell>
        </row>
        <row r="102">
          <cell r="A102">
            <v>2</v>
          </cell>
          <cell r="B102">
            <v>7.1</v>
          </cell>
          <cell r="C102">
            <v>9.0500000000000007</v>
          </cell>
          <cell r="E102">
            <v>4.2</v>
          </cell>
          <cell r="F102">
            <v>38.01</v>
          </cell>
          <cell r="G102">
            <v>2</v>
          </cell>
          <cell r="H102">
            <v>8</v>
          </cell>
          <cell r="I102">
            <v>7.55</v>
          </cell>
          <cell r="K102">
            <v>2.85</v>
          </cell>
          <cell r="L102">
            <v>21.52</v>
          </cell>
          <cell r="M102">
            <v>2</v>
          </cell>
          <cell r="O102">
            <v>2.5</v>
          </cell>
          <cell r="Q102">
            <v>0.85</v>
          </cell>
          <cell r="R102">
            <v>2.1</v>
          </cell>
        </row>
        <row r="104">
          <cell r="A104">
            <v>3</v>
          </cell>
          <cell r="C104">
            <v>69</v>
          </cell>
          <cell r="E104">
            <v>2</v>
          </cell>
          <cell r="F104">
            <v>138</v>
          </cell>
          <cell r="G104" t="str">
            <v>3～7</v>
          </cell>
          <cell r="L104">
            <v>77.2</v>
          </cell>
        </row>
        <row r="105">
          <cell r="B105">
            <v>42</v>
          </cell>
          <cell r="H105">
            <v>35.700000000000003</v>
          </cell>
          <cell r="J105">
            <v>3.05</v>
          </cell>
        </row>
        <row r="106">
          <cell r="A106">
            <v>4</v>
          </cell>
          <cell r="B106">
            <v>35.700000000000003</v>
          </cell>
          <cell r="C106">
            <v>38.85</v>
          </cell>
          <cell r="E106">
            <v>4.2</v>
          </cell>
          <cell r="F106">
            <v>163.16999999999999</v>
          </cell>
          <cell r="G106">
            <v>8</v>
          </cell>
          <cell r="H106">
            <v>38</v>
          </cell>
          <cell r="I106">
            <v>36.85</v>
          </cell>
          <cell r="J106">
            <v>3.35</v>
          </cell>
          <cell r="K106">
            <v>3.2</v>
          </cell>
          <cell r="L106">
            <v>117.92</v>
          </cell>
        </row>
        <row r="107">
          <cell r="J107">
            <v>3.35</v>
          </cell>
        </row>
        <row r="108">
          <cell r="A108">
            <v>5</v>
          </cell>
          <cell r="C108">
            <v>16</v>
          </cell>
          <cell r="E108">
            <v>5</v>
          </cell>
          <cell r="F108">
            <v>80</v>
          </cell>
          <cell r="G108">
            <v>9</v>
          </cell>
          <cell r="I108">
            <v>12</v>
          </cell>
          <cell r="J108">
            <v>3.15</v>
          </cell>
          <cell r="K108">
            <v>3.25</v>
          </cell>
          <cell r="L108">
            <v>39</v>
          </cell>
        </row>
        <row r="109">
          <cell r="D109">
            <v>2.7</v>
          </cell>
          <cell r="J109" t="str">
            <v>三角</v>
          </cell>
        </row>
        <row r="110">
          <cell r="A110">
            <v>6</v>
          </cell>
          <cell r="C110">
            <v>4</v>
          </cell>
          <cell r="D110">
            <v>5</v>
          </cell>
          <cell r="E110">
            <v>3.85</v>
          </cell>
          <cell r="F110">
            <v>15.4</v>
          </cell>
          <cell r="G110">
            <v>10</v>
          </cell>
          <cell r="I110">
            <v>91.2</v>
          </cell>
          <cell r="K110">
            <v>8.6</v>
          </cell>
          <cell r="L110">
            <v>392.16</v>
          </cell>
        </row>
        <row r="111">
          <cell r="D111">
            <v>2.7</v>
          </cell>
          <cell r="J111">
            <v>8.3000000000000007</v>
          </cell>
        </row>
        <row r="112">
          <cell r="A112">
            <v>7</v>
          </cell>
          <cell r="C112">
            <v>4</v>
          </cell>
          <cell r="D112">
            <v>5</v>
          </cell>
          <cell r="E112">
            <v>3.85</v>
          </cell>
          <cell r="F112">
            <v>15.4</v>
          </cell>
          <cell r="G112">
            <v>11</v>
          </cell>
          <cell r="I112">
            <v>8.8000000000000007</v>
          </cell>
          <cell r="J112">
            <v>7.3</v>
          </cell>
          <cell r="K112">
            <v>7.8000000000000007</v>
          </cell>
          <cell r="L112">
            <v>68.64</v>
          </cell>
        </row>
        <row r="113">
          <cell r="F113">
            <v>562.94999999999993</v>
          </cell>
          <cell r="G113" t="str">
            <v>小　計</v>
          </cell>
          <cell r="L113">
            <v>750.1</v>
          </cell>
          <cell r="M113" t="str">
            <v>小　計</v>
          </cell>
          <cell r="R113">
            <v>16.5</v>
          </cell>
        </row>
        <row r="114">
          <cell r="B114" t="str">
            <v>控</v>
          </cell>
          <cell r="C114" t="str">
            <v>除</v>
          </cell>
          <cell r="D114" t="str">
            <v>面</v>
          </cell>
          <cell r="E114" t="str">
            <v>積</v>
          </cell>
          <cell r="H114" t="str">
            <v>控</v>
          </cell>
          <cell r="I114" t="str">
            <v>除</v>
          </cell>
          <cell r="J114" t="str">
            <v>面</v>
          </cell>
          <cell r="K114" t="str">
            <v>積</v>
          </cell>
          <cell r="N114" t="str">
            <v>控</v>
          </cell>
          <cell r="O114" t="str">
            <v>除</v>
          </cell>
          <cell r="P114" t="str">
            <v>面</v>
          </cell>
          <cell r="Q114" t="str">
            <v>積</v>
          </cell>
        </row>
        <row r="118">
          <cell r="A118" t="str">
            <v>控除面積小計</v>
          </cell>
          <cell r="G118" t="str">
            <v>控除面積小計</v>
          </cell>
          <cell r="M118" t="str">
            <v>控除面積小計</v>
          </cell>
        </row>
        <row r="119">
          <cell r="B119" t="str">
            <v>差引計</v>
          </cell>
          <cell r="F119">
            <v>562.94999999999993</v>
          </cell>
          <cell r="H119" t="str">
            <v>差引計</v>
          </cell>
          <cell r="L119">
            <v>750.1</v>
          </cell>
          <cell r="N119" t="str">
            <v>差引計</v>
          </cell>
          <cell r="R119">
            <v>16.5</v>
          </cell>
        </row>
        <row r="120">
          <cell r="C120" t="str">
            <v>Ｊ</v>
          </cell>
          <cell r="D120" t="str">
            <v>裏平場</v>
          </cell>
          <cell r="E120" t="str">
            <v>（区分Ｂ）</v>
          </cell>
          <cell r="H120" t="str">
            <v>ＳＢＢ</v>
          </cell>
          <cell r="I120" t="str">
            <v>後浜・取付道路等</v>
          </cell>
          <cell r="K120" t="str">
            <v>（区分Ｂ）</v>
          </cell>
        </row>
        <row r="121">
          <cell r="A121" t="str">
            <v>番　号</v>
          </cell>
          <cell r="B121" t="str">
            <v>距　　離</v>
          </cell>
          <cell r="C121" t="str">
            <v>平均距離</v>
          </cell>
          <cell r="D121" t="str">
            <v>法　　長</v>
          </cell>
          <cell r="E121" t="str">
            <v>平均法長</v>
          </cell>
          <cell r="F121" t="str">
            <v>面　　積</v>
          </cell>
          <cell r="G121" t="str">
            <v>番　号</v>
          </cell>
          <cell r="H121" t="str">
            <v>距　　離</v>
          </cell>
          <cell r="I121" t="str">
            <v>平均距離</v>
          </cell>
          <cell r="J121" t="str">
            <v>法　　長</v>
          </cell>
          <cell r="K121" t="str">
            <v>平均法長</v>
          </cell>
          <cell r="L121" t="str">
            <v>面　　積</v>
          </cell>
          <cell r="M121" t="str">
            <v>番　号</v>
          </cell>
          <cell r="N121" t="str">
            <v>距　　離</v>
          </cell>
          <cell r="O121" t="str">
            <v>平均距離</v>
          </cell>
          <cell r="P121" t="str">
            <v>法　　長</v>
          </cell>
          <cell r="Q121" t="str">
            <v>平均法長</v>
          </cell>
          <cell r="R121" t="str">
            <v>面　　積</v>
          </cell>
        </row>
        <row r="122">
          <cell r="B122">
            <v>15.1</v>
          </cell>
          <cell r="J122" t="str">
            <v>台形</v>
          </cell>
        </row>
        <row r="123">
          <cell r="A123">
            <v>1</v>
          </cell>
          <cell r="B123">
            <v>13.7</v>
          </cell>
          <cell r="C123">
            <v>14.399999999999999</v>
          </cell>
          <cell r="E123">
            <v>8.5</v>
          </cell>
          <cell r="F123">
            <v>122.4</v>
          </cell>
          <cell r="G123">
            <v>1</v>
          </cell>
          <cell r="I123">
            <v>6.1</v>
          </cell>
          <cell r="K123">
            <v>1.5</v>
          </cell>
          <cell r="L123">
            <v>9.15</v>
          </cell>
        </row>
        <row r="124">
          <cell r="B124">
            <v>4</v>
          </cell>
          <cell r="J124" t="str">
            <v>三角</v>
          </cell>
        </row>
        <row r="125">
          <cell r="A125">
            <v>2</v>
          </cell>
          <cell r="B125">
            <v>3.1</v>
          </cell>
          <cell r="C125">
            <v>3.55</v>
          </cell>
          <cell r="E125">
            <v>8.5</v>
          </cell>
          <cell r="F125">
            <v>30.18</v>
          </cell>
          <cell r="G125">
            <v>2</v>
          </cell>
          <cell r="I125">
            <v>19.100000000000001</v>
          </cell>
          <cell r="K125">
            <v>1.5</v>
          </cell>
          <cell r="L125">
            <v>14.324999999999999</v>
          </cell>
        </row>
        <row r="126">
          <cell r="D126">
            <v>2.7</v>
          </cell>
        </row>
        <row r="127">
          <cell r="A127">
            <v>3</v>
          </cell>
          <cell r="C127">
            <v>21</v>
          </cell>
          <cell r="D127">
            <v>4.2</v>
          </cell>
          <cell r="E127">
            <v>3.45</v>
          </cell>
          <cell r="F127">
            <v>72.45</v>
          </cell>
        </row>
        <row r="128">
          <cell r="D128">
            <v>4.2</v>
          </cell>
        </row>
        <row r="129">
          <cell r="A129">
            <v>4</v>
          </cell>
          <cell r="C129">
            <v>17.149999999999999</v>
          </cell>
          <cell r="D129">
            <v>4</v>
          </cell>
          <cell r="E129">
            <v>4.0999999999999996</v>
          </cell>
          <cell r="F129">
            <v>70.319999999999993</v>
          </cell>
        </row>
        <row r="136">
          <cell r="A136" t="str">
            <v>小　計</v>
          </cell>
          <cell r="F136">
            <v>295.35000000000002</v>
          </cell>
          <cell r="G136" t="str">
            <v>小　計</v>
          </cell>
          <cell r="L136">
            <v>23.475000000000001</v>
          </cell>
          <cell r="M136" t="str">
            <v>小　計</v>
          </cell>
        </row>
        <row r="137">
          <cell r="B137" t="str">
            <v>控</v>
          </cell>
          <cell r="C137" t="str">
            <v>除</v>
          </cell>
          <cell r="D137" t="str">
            <v>面</v>
          </cell>
          <cell r="E137" t="str">
            <v>積</v>
          </cell>
          <cell r="H137" t="str">
            <v>控</v>
          </cell>
          <cell r="I137" t="str">
            <v>除</v>
          </cell>
          <cell r="J137" t="str">
            <v>面</v>
          </cell>
          <cell r="K137" t="str">
            <v>積</v>
          </cell>
          <cell r="N137" t="str">
            <v>控</v>
          </cell>
          <cell r="O137" t="str">
            <v>除</v>
          </cell>
          <cell r="P137" t="str">
            <v>面</v>
          </cell>
          <cell r="Q137" t="str">
            <v>積</v>
          </cell>
        </row>
        <row r="139">
          <cell r="C139">
            <v>0.7</v>
          </cell>
          <cell r="D139" t="str">
            <v>*4.00</v>
          </cell>
          <cell r="F139">
            <v>3</v>
          </cell>
        </row>
        <row r="141">
          <cell r="A141" t="str">
            <v>控除面積小計</v>
          </cell>
          <cell r="F141">
            <v>3</v>
          </cell>
          <cell r="G141" t="str">
            <v>控除面積小計</v>
          </cell>
          <cell r="M141" t="str">
            <v>控除面積小計</v>
          </cell>
        </row>
        <row r="142">
          <cell r="B142" t="str">
            <v>差引計</v>
          </cell>
          <cell r="F142">
            <v>292.35000000000002</v>
          </cell>
          <cell r="H142" t="str">
            <v>差引計</v>
          </cell>
          <cell r="L142">
            <v>23.475000000000001</v>
          </cell>
          <cell r="N142" t="str">
            <v>差引計</v>
          </cell>
        </row>
        <row r="143">
          <cell r="P143" t="str">
            <v>測　点</v>
          </cell>
          <cell r="Q143">
            <v>3</v>
          </cell>
          <cell r="R143" t="str">
            <v>～4</v>
          </cell>
        </row>
        <row r="144">
          <cell r="C144" t="str">
            <v>Ａ</v>
          </cell>
          <cell r="D144" t="str">
            <v>表平場</v>
          </cell>
          <cell r="E144" t="str">
            <v>（区分Ａ）</v>
          </cell>
          <cell r="I144" t="str">
            <v>Ｂ</v>
          </cell>
          <cell r="J144" t="str">
            <v>表法面</v>
          </cell>
          <cell r="K144" t="str">
            <v>（区分Ａ）</v>
          </cell>
        </row>
        <row r="145">
          <cell r="A145" t="str">
            <v>番　号</v>
          </cell>
          <cell r="B145" t="str">
            <v>距　　離</v>
          </cell>
          <cell r="C145" t="str">
            <v>平均距離</v>
          </cell>
          <cell r="D145" t="str">
            <v>法　　長</v>
          </cell>
          <cell r="E145" t="str">
            <v>平均法長</v>
          </cell>
          <cell r="F145" t="str">
            <v>面　　積</v>
          </cell>
          <cell r="G145" t="str">
            <v>番　号</v>
          </cell>
          <cell r="H145" t="str">
            <v>距　　離</v>
          </cell>
          <cell r="I145" t="str">
            <v>平均距離</v>
          </cell>
          <cell r="J145" t="str">
            <v>法　　長</v>
          </cell>
          <cell r="K145" t="str">
            <v>平均法長</v>
          </cell>
          <cell r="L145" t="str">
            <v>面　　積</v>
          </cell>
          <cell r="M145" t="str">
            <v>番　号</v>
          </cell>
          <cell r="N145" t="str">
            <v>距　　離</v>
          </cell>
          <cell r="O145" t="str">
            <v>平均距離</v>
          </cell>
          <cell r="P145" t="str">
            <v>法　　長</v>
          </cell>
          <cell r="Q145" t="str">
            <v>平均法長</v>
          </cell>
          <cell r="R145" t="str">
            <v>面　　積</v>
          </cell>
        </row>
        <row r="146">
          <cell r="J146" t="str">
            <v>三角</v>
          </cell>
        </row>
        <row r="147">
          <cell r="A147">
            <v>1</v>
          </cell>
          <cell r="C147">
            <v>57</v>
          </cell>
          <cell r="E147">
            <v>5</v>
          </cell>
          <cell r="F147">
            <v>285</v>
          </cell>
          <cell r="G147">
            <v>1</v>
          </cell>
          <cell r="I147">
            <v>51</v>
          </cell>
          <cell r="K147">
            <v>10</v>
          </cell>
          <cell r="L147">
            <v>255</v>
          </cell>
        </row>
        <row r="148">
          <cell r="J148" t="str">
            <v>三角</v>
          </cell>
        </row>
        <row r="149">
          <cell r="G149">
            <v>2</v>
          </cell>
          <cell r="I149">
            <v>70</v>
          </cell>
          <cell r="K149">
            <v>7.3</v>
          </cell>
          <cell r="L149">
            <v>255.5</v>
          </cell>
        </row>
        <row r="160">
          <cell r="A160" t="str">
            <v>小　計</v>
          </cell>
          <cell r="F160">
            <v>285</v>
          </cell>
          <cell r="G160" t="str">
            <v>小　計</v>
          </cell>
          <cell r="L160">
            <v>510.5</v>
          </cell>
          <cell r="M160" t="str">
            <v>小　計</v>
          </cell>
        </row>
        <row r="161">
          <cell r="B161" t="str">
            <v>控</v>
          </cell>
          <cell r="C161" t="str">
            <v>除</v>
          </cell>
          <cell r="D161" t="str">
            <v>面</v>
          </cell>
          <cell r="E161" t="str">
            <v>積</v>
          </cell>
          <cell r="H161" t="str">
            <v>控</v>
          </cell>
          <cell r="I161" t="str">
            <v>除</v>
          </cell>
          <cell r="J161" t="str">
            <v>面</v>
          </cell>
          <cell r="K161" t="str">
            <v>積</v>
          </cell>
          <cell r="N161" t="str">
            <v>控</v>
          </cell>
          <cell r="O161" t="str">
            <v>除</v>
          </cell>
          <cell r="P161" t="str">
            <v>面</v>
          </cell>
          <cell r="Q161" t="str">
            <v>積</v>
          </cell>
        </row>
        <row r="165">
          <cell r="A165" t="str">
            <v>控除面積小計</v>
          </cell>
          <cell r="G165" t="str">
            <v>控除面積小計</v>
          </cell>
          <cell r="M165" t="str">
            <v>控除面積小計</v>
          </cell>
        </row>
        <row r="166">
          <cell r="B166" t="str">
            <v>差引計</v>
          </cell>
          <cell r="F166">
            <v>285</v>
          </cell>
          <cell r="H166" t="str">
            <v>差引計</v>
          </cell>
          <cell r="L166">
            <v>510.5</v>
          </cell>
          <cell r="N166" t="str">
            <v>差引計</v>
          </cell>
        </row>
        <row r="168">
          <cell r="A168" t="str">
            <v>番　号</v>
          </cell>
          <cell r="B168" t="str">
            <v>距　　離</v>
          </cell>
          <cell r="C168" t="str">
            <v>平均距離</v>
          </cell>
          <cell r="D168" t="str">
            <v>法　　長</v>
          </cell>
          <cell r="E168" t="str">
            <v>平均法長</v>
          </cell>
          <cell r="F168" t="str">
            <v>面　　積</v>
          </cell>
          <cell r="G168" t="str">
            <v>番　号</v>
          </cell>
          <cell r="H168" t="str">
            <v>距　　離</v>
          </cell>
          <cell r="I168" t="str">
            <v>平均距離</v>
          </cell>
          <cell r="J168" t="str">
            <v>法　　長</v>
          </cell>
          <cell r="K168" t="str">
            <v>平均法長</v>
          </cell>
          <cell r="M168" t="str">
            <v>番　号</v>
          </cell>
          <cell r="N168" t="str">
            <v>距　　離</v>
          </cell>
          <cell r="O168" t="str">
            <v>平均距離</v>
          </cell>
          <cell r="P168" t="str">
            <v>法　　長</v>
          </cell>
          <cell r="Q168" t="str">
            <v>平均法長</v>
          </cell>
        </row>
        <row r="183">
          <cell r="A183" t="str">
            <v>小　計</v>
          </cell>
          <cell r="G183" t="str">
            <v>小　計</v>
          </cell>
          <cell r="M183" t="str">
            <v>小　計</v>
          </cell>
        </row>
        <row r="184">
          <cell r="B184" t="str">
            <v>控</v>
          </cell>
          <cell r="C184" t="str">
            <v>除</v>
          </cell>
          <cell r="D184" t="str">
            <v>面</v>
          </cell>
          <cell r="E184" t="str">
            <v>積</v>
          </cell>
          <cell r="H184" t="str">
            <v>控</v>
          </cell>
          <cell r="I184" t="str">
            <v>除</v>
          </cell>
          <cell r="J184" t="str">
            <v>面</v>
          </cell>
          <cell r="K184" t="str">
            <v>積</v>
          </cell>
          <cell r="N184" t="str">
            <v>控</v>
          </cell>
          <cell r="O184" t="str">
            <v>除</v>
          </cell>
          <cell r="P184" t="str">
            <v>面</v>
          </cell>
          <cell r="Q184" t="str">
            <v>積</v>
          </cell>
        </row>
        <row r="188">
          <cell r="A188" t="str">
            <v>控除面積小計</v>
          </cell>
          <cell r="G188" t="str">
            <v>控除面積小計</v>
          </cell>
          <cell r="M188" t="str">
            <v>控除面積小計</v>
          </cell>
        </row>
        <row r="189">
          <cell r="B189" t="str">
            <v>差引計</v>
          </cell>
          <cell r="H189" t="str">
            <v>差引計</v>
          </cell>
          <cell r="N189" t="str">
            <v>差引計</v>
          </cell>
        </row>
        <row r="190">
          <cell r="P190" t="str">
            <v>測　点</v>
          </cell>
          <cell r="Q190">
            <v>4</v>
          </cell>
          <cell r="R190" t="str">
            <v>～5</v>
          </cell>
        </row>
        <row r="191">
          <cell r="C191" t="str">
            <v>Ａ</v>
          </cell>
          <cell r="D191" t="str">
            <v>表平場</v>
          </cell>
          <cell r="E191" t="str">
            <v>（区分Ａ）</v>
          </cell>
          <cell r="I191" t="str">
            <v>Ｂ</v>
          </cell>
          <cell r="J191" t="str">
            <v>表法面</v>
          </cell>
          <cell r="K191" t="str">
            <v>（区分Ａ）</v>
          </cell>
          <cell r="O191" t="str">
            <v>Ｆ</v>
          </cell>
          <cell r="P191" t="str">
            <v>裏法面</v>
          </cell>
          <cell r="Q191" t="str">
            <v>（区分Ｂ）</v>
          </cell>
        </row>
        <row r="192">
          <cell r="A192" t="str">
            <v>番　号</v>
          </cell>
          <cell r="B192" t="str">
            <v>距　　離</v>
          </cell>
          <cell r="C192" t="str">
            <v>平均距離</v>
          </cell>
          <cell r="D192" t="str">
            <v>法　　長</v>
          </cell>
          <cell r="E192" t="str">
            <v>平均法長</v>
          </cell>
          <cell r="F192" t="str">
            <v>面　　積</v>
          </cell>
          <cell r="G192" t="str">
            <v>番　号</v>
          </cell>
          <cell r="H192" t="str">
            <v>距　　離</v>
          </cell>
          <cell r="I192" t="str">
            <v>平均距離</v>
          </cell>
          <cell r="J192" t="str">
            <v>法　　長</v>
          </cell>
          <cell r="K192" t="str">
            <v>平均法長</v>
          </cell>
          <cell r="L192" t="str">
            <v>面　　積</v>
          </cell>
          <cell r="M192" t="str">
            <v>番　号</v>
          </cell>
          <cell r="N192" t="str">
            <v>距　　離</v>
          </cell>
          <cell r="O192" t="str">
            <v>平均距離</v>
          </cell>
          <cell r="P192" t="str">
            <v>法　　長</v>
          </cell>
          <cell r="Q192" t="str">
            <v>平均法長</v>
          </cell>
          <cell r="R192" t="str">
            <v>面　　積</v>
          </cell>
        </row>
        <row r="193">
          <cell r="P193">
            <v>1.5</v>
          </cell>
        </row>
        <row r="194">
          <cell r="A194">
            <v>1</v>
          </cell>
          <cell r="C194">
            <v>59</v>
          </cell>
          <cell r="E194">
            <v>5</v>
          </cell>
          <cell r="F194">
            <v>295</v>
          </cell>
          <cell r="G194">
            <v>1</v>
          </cell>
          <cell r="I194">
            <v>59</v>
          </cell>
          <cell r="K194">
            <v>3</v>
          </cell>
          <cell r="L194">
            <v>177</v>
          </cell>
          <cell r="M194">
            <v>1</v>
          </cell>
          <cell r="O194">
            <v>50</v>
          </cell>
          <cell r="P194">
            <v>0.8</v>
          </cell>
          <cell r="Q194">
            <v>1.1499999999999999</v>
          </cell>
          <cell r="R194">
            <v>57.5</v>
          </cell>
        </row>
        <row r="195">
          <cell r="D195">
            <v>1</v>
          </cell>
          <cell r="P195">
            <v>0.8</v>
          </cell>
        </row>
        <row r="196">
          <cell r="A196">
            <v>2</v>
          </cell>
          <cell r="C196">
            <v>30</v>
          </cell>
          <cell r="D196">
            <v>1.3</v>
          </cell>
          <cell r="E196">
            <v>1.1499999999999999</v>
          </cell>
          <cell r="F196">
            <v>34.5</v>
          </cell>
          <cell r="G196">
            <v>2</v>
          </cell>
          <cell r="I196">
            <v>17</v>
          </cell>
          <cell r="K196">
            <v>3</v>
          </cell>
          <cell r="L196">
            <v>51</v>
          </cell>
          <cell r="M196">
            <v>2</v>
          </cell>
          <cell r="O196">
            <v>50</v>
          </cell>
          <cell r="P196">
            <v>0.7</v>
          </cell>
          <cell r="Q196">
            <v>0.75</v>
          </cell>
          <cell r="R196">
            <v>37.5</v>
          </cell>
        </row>
        <row r="197">
          <cell r="J197">
            <v>1.5</v>
          </cell>
        </row>
        <row r="198">
          <cell r="G198">
            <v>3</v>
          </cell>
          <cell r="I198">
            <v>30</v>
          </cell>
          <cell r="J198">
            <v>1.6</v>
          </cell>
          <cell r="K198">
            <v>1.55</v>
          </cell>
          <cell r="L198">
            <v>46.5</v>
          </cell>
        </row>
        <row r="199">
          <cell r="J199">
            <v>10</v>
          </cell>
        </row>
        <row r="200">
          <cell r="G200">
            <v>4</v>
          </cell>
          <cell r="I200">
            <v>53</v>
          </cell>
          <cell r="J200">
            <v>1</v>
          </cell>
          <cell r="K200">
            <v>5.5</v>
          </cell>
          <cell r="L200">
            <v>291.5</v>
          </cell>
        </row>
        <row r="201">
          <cell r="J201">
            <v>0.5</v>
          </cell>
        </row>
        <row r="202">
          <cell r="G202">
            <v>5</v>
          </cell>
          <cell r="I202">
            <v>70</v>
          </cell>
          <cell r="J202">
            <v>8.3000000000000007</v>
          </cell>
          <cell r="K202">
            <v>4.4000000000000004</v>
          </cell>
          <cell r="L202">
            <v>308</v>
          </cell>
        </row>
        <row r="207">
          <cell r="F207">
            <v>329.5</v>
          </cell>
          <cell r="G207" t="str">
            <v>小　計</v>
          </cell>
          <cell r="L207">
            <v>874</v>
          </cell>
          <cell r="M207" t="str">
            <v>小　計</v>
          </cell>
          <cell r="R207">
            <v>95</v>
          </cell>
        </row>
        <row r="208">
          <cell r="B208" t="str">
            <v>控</v>
          </cell>
          <cell r="C208" t="str">
            <v>除</v>
          </cell>
          <cell r="D208" t="str">
            <v>面</v>
          </cell>
          <cell r="E208" t="str">
            <v>積</v>
          </cell>
          <cell r="H208" t="str">
            <v>控</v>
          </cell>
          <cell r="I208" t="str">
            <v>除</v>
          </cell>
          <cell r="J208" t="str">
            <v>面</v>
          </cell>
          <cell r="K208" t="str">
            <v>積</v>
          </cell>
          <cell r="N208" t="str">
            <v>控</v>
          </cell>
          <cell r="O208" t="str">
            <v>除</v>
          </cell>
          <cell r="P208" t="str">
            <v>面</v>
          </cell>
          <cell r="Q208" t="str">
            <v>積</v>
          </cell>
        </row>
        <row r="212">
          <cell r="A212" t="str">
            <v>控除面積小計</v>
          </cell>
          <cell r="G212" t="str">
            <v>控除面積小計</v>
          </cell>
          <cell r="M212" t="str">
            <v>控除面積小計</v>
          </cell>
        </row>
        <row r="213">
          <cell r="B213" t="str">
            <v>差引計</v>
          </cell>
          <cell r="F213">
            <v>329.5</v>
          </cell>
          <cell r="H213" t="str">
            <v>差引計</v>
          </cell>
          <cell r="L213">
            <v>874</v>
          </cell>
          <cell r="N213" t="str">
            <v>差引計</v>
          </cell>
          <cell r="R213">
            <v>95</v>
          </cell>
        </row>
        <row r="214">
          <cell r="B214" t="str">
            <v>Ｉ</v>
          </cell>
          <cell r="C214" t="str">
            <v>裏法面</v>
          </cell>
          <cell r="D214" t="str">
            <v>（民地側）</v>
          </cell>
          <cell r="E214" t="str">
            <v>（区分Ｂ）</v>
          </cell>
        </row>
        <row r="215">
          <cell r="A215" t="str">
            <v>番　号</v>
          </cell>
          <cell r="B215" t="str">
            <v>距　　離</v>
          </cell>
          <cell r="C215" t="str">
            <v>平均距離</v>
          </cell>
          <cell r="D215" t="str">
            <v>法　　長</v>
          </cell>
          <cell r="E215" t="str">
            <v>平均法長</v>
          </cell>
          <cell r="F215" t="str">
            <v>面　　積</v>
          </cell>
          <cell r="G215" t="str">
            <v>番　号</v>
          </cell>
          <cell r="H215" t="str">
            <v>距　　離</v>
          </cell>
          <cell r="I215" t="str">
            <v>平均距離</v>
          </cell>
          <cell r="J215" t="str">
            <v>法　　長</v>
          </cell>
          <cell r="K215" t="str">
            <v>平均法長</v>
          </cell>
          <cell r="L215" t="str">
            <v>面　　積</v>
          </cell>
          <cell r="M215" t="str">
            <v>番　号</v>
          </cell>
          <cell r="N215" t="str">
            <v>距　　離</v>
          </cell>
          <cell r="O215" t="str">
            <v>平均距離</v>
          </cell>
          <cell r="P215" t="str">
            <v>法　　長</v>
          </cell>
          <cell r="Q215" t="str">
            <v>平均法長</v>
          </cell>
          <cell r="R215" t="str">
            <v>面　　積</v>
          </cell>
        </row>
        <row r="216">
          <cell r="D216">
            <v>0.4</v>
          </cell>
        </row>
        <row r="217">
          <cell r="A217">
            <v>1</v>
          </cell>
          <cell r="C217">
            <v>50</v>
          </cell>
          <cell r="D217">
            <v>0.6</v>
          </cell>
          <cell r="E217">
            <v>0.5</v>
          </cell>
          <cell r="F217">
            <v>25</v>
          </cell>
        </row>
        <row r="218">
          <cell r="D218">
            <v>0.6</v>
          </cell>
        </row>
        <row r="219">
          <cell r="A219">
            <v>2</v>
          </cell>
          <cell r="C219">
            <v>25.5</v>
          </cell>
          <cell r="D219">
            <v>3</v>
          </cell>
          <cell r="E219">
            <v>1.8</v>
          </cell>
          <cell r="F219">
            <v>45.9</v>
          </cell>
        </row>
        <row r="220">
          <cell r="D220">
            <v>3</v>
          </cell>
        </row>
        <row r="221">
          <cell r="A221">
            <v>3</v>
          </cell>
          <cell r="C221">
            <v>8</v>
          </cell>
          <cell r="D221">
            <v>5</v>
          </cell>
          <cell r="E221">
            <v>4</v>
          </cell>
          <cell r="F221">
            <v>32</v>
          </cell>
        </row>
        <row r="222">
          <cell r="D222">
            <v>5</v>
          </cell>
        </row>
        <row r="223">
          <cell r="A223">
            <v>4</v>
          </cell>
          <cell r="C223">
            <v>16.5</v>
          </cell>
          <cell r="D223">
            <v>5.5</v>
          </cell>
          <cell r="E223">
            <v>5.25</v>
          </cell>
          <cell r="F223">
            <v>86.63</v>
          </cell>
        </row>
        <row r="230">
          <cell r="A230" t="str">
            <v>小　計</v>
          </cell>
          <cell r="F230">
            <v>189.53</v>
          </cell>
          <cell r="G230" t="str">
            <v>小　計</v>
          </cell>
          <cell r="M230" t="str">
            <v>小　計</v>
          </cell>
        </row>
        <row r="231">
          <cell r="B231" t="str">
            <v>控</v>
          </cell>
          <cell r="C231" t="str">
            <v>除</v>
          </cell>
          <cell r="D231" t="str">
            <v>面</v>
          </cell>
          <cell r="E231" t="str">
            <v>積</v>
          </cell>
          <cell r="H231" t="str">
            <v>控</v>
          </cell>
          <cell r="I231" t="str">
            <v>除</v>
          </cell>
          <cell r="J231" t="str">
            <v>面</v>
          </cell>
          <cell r="K231" t="str">
            <v>積</v>
          </cell>
          <cell r="N231" t="str">
            <v>控</v>
          </cell>
          <cell r="O231" t="str">
            <v>除</v>
          </cell>
          <cell r="P231" t="str">
            <v>面</v>
          </cell>
          <cell r="Q231" t="str">
            <v>積</v>
          </cell>
        </row>
        <row r="235">
          <cell r="A235" t="str">
            <v>控除面積小計</v>
          </cell>
          <cell r="G235" t="str">
            <v>控除面積小計</v>
          </cell>
          <cell r="M235" t="str">
            <v>控除面積小計</v>
          </cell>
        </row>
        <row r="236">
          <cell r="B236" t="str">
            <v>差引計</v>
          </cell>
          <cell r="F236">
            <v>189.53</v>
          </cell>
          <cell r="H236" t="str">
            <v>差引計</v>
          </cell>
          <cell r="N236" t="str">
            <v>差引計</v>
          </cell>
        </row>
        <row r="237">
          <cell r="P237" t="str">
            <v>測　点</v>
          </cell>
          <cell r="Q237">
            <v>5</v>
          </cell>
          <cell r="R237" t="str">
            <v>～6</v>
          </cell>
        </row>
        <row r="238">
          <cell r="C238" t="str">
            <v>Ａ</v>
          </cell>
          <cell r="D238" t="str">
            <v>表平場</v>
          </cell>
          <cell r="E238" t="str">
            <v>（区分Ａ）</v>
          </cell>
          <cell r="I238" t="str">
            <v>Ｂ</v>
          </cell>
          <cell r="J238" t="str">
            <v>表法面</v>
          </cell>
          <cell r="K238" t="str">
            <v>（区分Ａ）</v>
          </cell>
          <cell r="O238" t="str">
            <v>Ｆ</v>
          </cell>
          <cell r="P238" t="str">
            <v>裏法面</v>
          </cell>
          <cell r="Q238" t="str">
            <v>（区分Ｂ）</v>
          </cell>
        </row>
        <row r="239">
          <cell r="A239" t="str">
            <v>番　号</v>
          </cell>
          <cell r="B239" t="str">
            <v>距　　離</v>
          </cell>
          <cell r="C239" t="str">
            <v>平均距離</v>
          </cell>
          <cell r="D239" t="str">
            <v>法　　長</v>
          </cell>
          <cell r="E239" t="str">
            <v>平均法長</v>
          </cell>
          <cell r="F239" t="str">
            <v>面　　積</v>
          </cell>
          <cell r="G239" t="str">
            <v>番　号</v>
          </cell>
          <cell r="H239" t="str">
            <v>距　　離</v>
          </cell>
          <cell r="I239" t="str">
            <v>平均距離</v>
          </cell>
          <cell r="J239" t="str">
            <v>法　　長</v>
          </cell>
          <cell r="K239" t="str">
            <v>平均法長</v>
          </cell>
          <cell r="L239" t="str">
            <v>面　　積</v>
          </cell>
          <cell r="M239" t="str">
            <v>番　号</v>
          </cell>
          <cell r="N239" t="str">
            <v>距　　離</v>
          </cell>
          <cell r="O239" t="str">
            <v>平均距離</v>
          </cell>
          <cell r="P239" t="str">
            <v>法　　長</v>
          </cell>
          <cell r="Q239" t="str">
            <v>平均法長</v>
          </cell>
          <cell r="R239" t="str">
            <v>面　　積</v>
          </cell>
        </row>
        <row r="240">
          <cell r="D240">
            <v>1.3</v>
          </cell>
          <cell r="J240">
            <v>1.6</v>
          </cell>
          <cell r="P240">
            <v>0.5</v>
          </cell>
        </row>
        <row r="241">
          <cell r="A241">
            <v>1</v>
          </cell>
          <cell r="C241">
            <v>61.2</v>
          </cell>
          <cell r="D241">
            <v>2</v>
          </cell>
          <cell r="E241">
            <v>1.65</v>
          </cell>
          <cell r="F241">
            <v>100.98</v>
          </cell>
          <cell r="G241">
            <v>1</v>
          </cell>
          <cell r="I241">
            <v>61.2</v>
          </cell>
          <cell r="J241">
            <v>1.7</v>
          </cell>
          <cell r="K241">
            <v>1.65</v>
          </cell>
          <cell r="L241">
            <v>100.98</v>
          </cell>
          <cell r="M241">
            <v>1</v>
          </cell>
          <cell r="O241">
            <v>61.5</v>
          </cell>
          <cell r="P241">
            <v>1.25</v>
          </cell>
          <cell r="Q241">
            <v>0.88</v>
          </cell>
          <cell r="R241">
            <v>54.12</v>
          </cell>
        </row>
        <row r="243">
          <cell r="A243">
            <v>2</v>
          </cell>
          <cell r="C243">
            <v>21.7</v>
          </cell>
          <cell r="E243">
            <v>2</v>
          </cell>
          <cell r="F243">
            <v>43.4</v>
          </cell>
          <cell r="G243">
            <v>2</v>
          </cell>
          <cell r="I243">
            <v>21.7</v>
          </cell>
          <cell r="K243">
            <v>1.25</v>
          </cell>
          <cell r="L243">
            <v>27.13</v>
          </cell>
          <cell r="M243">
            <v>2</v>
          </cell>
          <cell r="O243">
            <v>32.5</v>
          </cell>
          <cell r="Q243">
            <v>1.25</v>
          </cell>
          <cell r="R243">
            <v>40.630000000000003</v>
          </cell>
        </row>
        <row r="245">
          <cell r="A245">
            <v>3</v>
          </cell>
          <cell r="C245">
            <v>5.5</v>
          </cell>
          <cell r="E245">
            <v>5</v>
          </cell>
          <cell r="F245">
            <v>27.5</v>
          </cell>
          <cell r="G245">
            <v>3</v>
          </cell>
          <cell r="I245">
            <v>5.5</v>
          </cell>
          <cell r="K245">
            <v>1.85</v>
          </cell>
          <cell r="L245">
            <v>10.18</v>
          </cell>
        </row>
        <row r="246">
          <cell r="J246">
            <v>0.3</v>
          </cell>
        </row>
        <row r="247">
          <cell r="G247">
            <v>4</v>
          </cell>
          <cell r="I247">
            <v>61.2</v>
          </cell>
          <cell r="J247">
            <v>5.8</v>
          </cell>
          <cell r="K247">
            <v>3.05</v>
          </cell>
          <cell r="L247">
            <v>186.66</v>
          </cell>
        </row>
        <row r="254">
          <cell r="A254" t="str">
            <v>小　計</v>
          </cell>
          <cell r="F254">
            <v>171.88</v>
          </cell>
          <cell r="G254" t="str">
            <v>小　計</v>
          </cell>
          <cell r="L254">
            <v>324.95000000000005</v>
          </cell>
          <cell r="M254" t="str">
            <v>小　計</v>
          </cell>
          <cell r="R254">
            <v>94.75</v>
          </cell>
        </row>
        <row r="255">
          <cell r="B255" t="str">
            <v>控</v>
          </cell>
          <cell r="C255" t="str">
            <v>除</v>
          </cell>
          <cell r="D255" t="str">
            <v>面</v>
          </cell>
          <cell r="E255" t="str">
            <v>積</v>
          </cell>
          <cell r="H255" t="str">
            <v>控</v>
          </cell>
          <cell r="I255" t="str">
            <v>除</v>
          </cell>
          <cell r="J255" t="str">
            <v>面</v>
          </cell>
          <cell r="K255" t="str">
            <v>積</v>
          </cell>
          <cell r="N255" t="str">
            <v>控</v>
          </cell>
          <cell r="O255" t="str">
            <v>除</v>
          </cell>
          <cell r="P255" t="str">
            <v>面</v>
          </cell>
          <cell r="Q255" t="str">
            <v>積</v>
          </cell>
        </row>
        <row r="259">
          <cell r="A259" t="str">
            <v>控除面積小計</v>
          </cell>
          <cell r="G259" t="str">
            <v>控除面積小計</v>
          </cell>
          <cell r="M259" t="str">
            <v>控除面積小計</v>
          </cell>
        </row>
        <row r="260">
          <cell r="B260" t="str">
            <v>差引計</v>
          </cell>
          <cell r="F260">
            <v>171.88</v>
          </cell>
          <cell r="H260" t="str">
            <v>差引計</v>
          </cell>
          <cell r="L260">
            <v>324.95000000000005</v>
          </cell>
          <cell r="N260" t="str">
            <v>差引計</v>
          </cell>
          <cell r="R260">
            <v>94.75</v>
          </cell>
        </row>
        <row r="261">
          <cell r="B261" t="str">
            <v>Ｇ</v>
          </cell>
          <cell r="C261" t="str">
            <v>犬走り（湖岸堤側）</v>
          </cell>
          <cell r="E261" t="str">
            <v>（区分Ｂ）</v>
          </cell>
          <cell r="H261" t="str">
            <v>Ｉ</v>
          </cell>
          <cell r="I261" t="str">
            <v>裏法面</v>
          </cell>
          <cell r="J261" t="str">
            <v>（民地側）</v>
          </cell>
          <cell r="K261" t="str">
            <v>（区分Ｂ）</v>
          </cell>
          <cell r="N261" t="str">
            <v>ＳＢＢ</v>
          </cell>
          <cell r="O261" t="str">
            <v>後浜・取付道路等</v>
          </cell>
          <cell r="Q261" t="str">
            <v>（区分Ｂ）</v>
          </cell>
        </row>
        <row r="262">
          <cell r="A262" t="str">
            <v>番　号</v>
          </cell>
          <cell r="B262" t="str">
            <v>距　　離</v>
          </cell>
          <cell r="C262" t="str">
            <v>平均距離</v>
          </cell>
          <cell r="D262" t="str">
            <v>法　　長</v>
          </cell>
          <cell r="E262" t="str">
            <v>平均法長</v>
          </cell>
          <cell r="F262" t="str">
            <v>面　　積</v>
          </cell>
          <cell r="G262" t="str">
            <v>番　号</v>
          </cell>
          <cell r="H262" t="str">
            <v>距　　離</v>
          </cell>
          <cell r="I262" t="str">
            <v>平均距離</v>
          </cell>
          <cell r="J262" t="str">
            <v>法　　長</v>
          </cell>
          <cell r="K262" t="str">
            <v>平均法長</v>
          </cell>
          <cell r="L262" t="str">
            <v>面　　積</v>
          </cell>
          <cell r="M262" t="str">
            <v>番　号</v>
          </cell>
          <cell r="N262" t="str">
            <v>距　　離</v>
          </cell>
          <cell r="O262" t="str">
            <v>平均距離</v>
          </cell>
          <cell r="P262" t="str">
            <v>法　　長</v>
          </cell>
          <cell r="Q262" t="str">
            <v>平均法長</v>
          </cell>
          <cell r="R262" t="str">
            <v>面　　積</v>
          </cell>
        </row>
        <row r="263">
          <cell r="N263">
            <v>3</v>
          </cell>
        </row>
        <row r="264">
          <cell r="A264">
            <v>1</v>
          </cell>
          <cell r="C264">
            <v>61.5</v>
          </cell>
          <cell r="E264">
            <v>0.5</v>
          </cell>
          <cell r="F264">
            <v>30.75</v>
          </cell>
          <cell r="G264">
            <v>1</v>
          </cell>
          <cell r="I264">
            <v>60</v>
          </cell>
          <cell r="K264">
            <v>5.5</v>
          </cell>
          <cell r="L264">
            <v>330</v>
          </cell>
          <cell r="M264">
            <v>1</v>
          </cell>
          <cell r="N264">
            <v>6</v>
          </cell>
          <cell r="O264">
            <v>4.5</v>
          </cell>
          <cell r="Q264">
            <v>1.8</v>
          </cell>
          <cell r="R264">
            <v>8.1</v>
          </cell>
        </row>
        <row r="265">
          <cell r="N265">
            <v>3</v>
          </cell>
        </row>
        <row r="266">
          <cell r="A266">
            <v>2</v>
          </cell>
          <cell r="C266">
            <v>32.5</v>
          </cell>
          <cell r="E266">
            <v>0.5</v>
          </cell>
          <cell r="F266">
            <v>16.25</v>
          </cell>
          <cell r="G266">
            <v>2</v>
          </cell>
          <cell r="I266">
            <v>1.5</v>
          </cell>
          <cell r="K266">
            <v>1.8</v>
          </cell>
          <cell r="L266">
            <v>2.7</v>
          </cell>
          <cell r="M266">
            <v>2</v>
          </cell>
          <cell r="N266">
            <v>6</v>
          </cell>
          <cell r="O266">
            <v>4.5</v>
          </cell>
          <cell r="Q266">
            <v>1.8</v>
          </cell>
          <cell r="R266">
            <v>8.1</v>
          </cell>
        </row>
        <row r="267">
          <cell r="J267">
            <v>1.5</v>
          </cell>
        </row>
        <row r="268">
          <cell r="G268">
            <v>3</v>
          </cell>
          <cell r="I268">
            <v>32.5</v>
          </cell>
          <cell r="J268">
            <v>1.6</v>
          </cell>
          <cell r="K268">
            <v>1.55</v>
          </cell>
          <cell r="L268">
            <v>50.4</v>
          </cell>
        </row>
        <row r="277">
          <cell r="A277" t="str">
            <v>小　計</v>
          </cell>
          <cell r="F277">
            <v>47</v>
          </cell>
          <cell r="G277" t="str">
            <v>小　計</v>
          </cell>
          <cell r="L277">
            <v>383.09999999999997</v>
          </cell>
          <cell r="M277" t="str">
            <v>小　計</v>
          </cell>
          <cell r="R277">
            <v>16.2</v>
          </cell>
        </row>
        <row r="278">
          <cell r="B278" t="str">
            <v>控</v>
          </cell>
          <cell r="C278" t="str">
            <v>除</v>
          </cell>
          <cell r="D278" t="str">
            <v>面</v>
          </cell>
          <cell r="E278" t="str">
            <v>積</v>
          </cell>
          <cell r="H278" t="str">
            <v>控</v>
          </cell>
          <cell r="I278" t="str">
            <v>除</v>
          </cell>
          <cell r="J278" t="str">
            <v>面</v>
          </cell>
          <cell r="K278" t="str">
            <v>積</v>
          </cell>
          <cell r="N278" t="str">
            <v>控</v>
          </cell>
          <cell r="O278" t="str">
            <v>除</v>
          </cell>
          <cell r="P278" t="str">
            <v>面</v>
          </cell>
          <cell r="Q278" t="str">
            <v>積</v>
          </cell>
        </row>
        <row r="282">
          <cell r="A282" t="str">
            <v>控除面積小計</v>
          </cell>
          <cell r="G282" t="str">
            <v>控除面積小計</v>
          </cell>
          <cell r="M282" t="str">
            <v>控除面積小計</v>
          </cell>
        </row>
        <row r="283">
          <cell r="B283" t="str">
            <v>差引計</v>
          </cell>
          <cell r="F283">
            <v>47</v>
          </cell>
          <cell r="H283" t="str">
            <v>差引計</v>
          </cell>
          <cell r="L283">
            <v>383.09999999999997</v>
          </cell>
          <cell r="N283" t="str">
            <v>差引計</v>
          </cell>
          <cell r="R283">
            <v>16.2</v>
          </cell>
        </row>
        <row r="284">
          <cell r="P284" t="str">
            <v>測　点</v>
          </cell>
          <cell r="Q284">
            <v>90</v>
          </cell>
          <cell r="R284" t="str">
            <v>～91</v>
          </cell>
        </row>
        <row r="285">
          <cell r="C285" t="str">
            <v>Ａ</v>
          </cell>
          <cell r="D285" t="str">
            <v>表平場</v>
          </cell>
          <cell r="E285" t="str">
            <v>（区分Ａ）</v>
          </cell>
          <cell r="I285" t="str">
            <v>Ｂ</v>
          </cell>
          <cell r="J285" t="str">
            <v>表法面</v>
          </cell>
          <cell r="K285" t="str">
            <v>（区分Ａ）</v>
          </cell>
          <cell r="N285" t="str">
            <v>Ｋ</v>
          </cell>
          <cell r="O285" t="str">
            <v>後浜大平場</v>
          </cell>
          <cell r="Q285" t="str">
            <v>（区分Ａ）</v>
          </cell>
        </row>
        <row r="286">
          <cell r="A286" t="str">
            <v>番　号</v>
          </cell>
          <cell r="B286" t="str">
            <v>距　　離</v>
          </cell>
          <cell r="C286" t="str">
            <v>平均距離</v>
          </cell>
          <cell r="D286" t="str">
            <v>法　　長</v>
          </cell>
          <cell r="E286" t="str">
            <v>平均法長</v>
          </cell>
          <cell r="G286" t="str">
            <v>番　号</v>
          </cell>
          <cell r="H286" t="str">
            <v>距　　離</v>
          </cell>
          <cell r="I286" t="str">
            <v>平均距離</v>
          </cell>
          <cell r="J286" t="str">
            <v>法　　長</v>
          </cell>
          <cell r="K286" t="str">
            <v>平均法長</v>
          </cell>
          <cell r="M286" t="str">
            <v>番　号</v>
          </cell>
          <cell r="N286" t="str">
            <v>距　　離</v>
          </cell>
          <cell r="O286" t="str">
            <v>平均距離</v>
          </cell>
          <cell r="P286" t="str">
            <v>法　　長</v>
          </cell>
          <cell r="Q286" t="str">
            <v>平均法長</v>
          </cell>
          <cell r="R286" t="str">
            <v>面　　積</v>
          </cell>
        </row>
        <row r="287">
          <cell r="N287">
            <v>50</v>
          </cell>
          <cell r="P287">
            <v>20</v>
          </cell>
          <cell r="R287" t="str">
            <v>対象外</v>
          </cell>
        </row>
        <row r="288">
          <cell r="A288">
            <v>1</v>
          </cell>
          <cell r="C288">
            <v>11.5</v>
          </cell>
          <cell r="E288">
            <v>5</v>
          </cell>
          <cell r="F288">
            <v>57.5</v>
          </cell>
          <cell r="G288">
            <v>1</v>
          </cell>
          <cell r="I288">
            <v>8</v>
          </cell>
          <cell r="K288">
            <v>3.75</v>
          </cell>
          <cell r="L288">
            <v>30</v>
          </cell>
          <cell r="M288">
            <v>1</v>
          </cell>
          <cell r="N288">
            <v>31</v>
          </cell>
          <cell r="O288">
            <v>40.5</v>
          </cell>
          <cell r="P288">
            <v>18</v>
          </cell>
          <cell r="Q288">
            <v>19</v>
          </cell>
          <cell r="R288">
            <v>769.5</v>
          </cell>
        </row>
        <row r="289">
          <cell r="B289">
            <v>23.3</v>
          </cell>
          <cell r="J289">
            <v>3.75</v>
          </cell>
          <cell r="P289">
            <v>0</v>
          </cell>
        </row>
        <row r="290">
          <cell r="A290">
            <v>2</v>
          </cell>
          <cell r="B290">
            <v>23</v>
          </cell>
          <cell r="C290">
            <v>23.15</v>
          </cell>
          <cell r="E290">
            <v>5</v>
          </cell>
          <cell r="F290">
            <v>115.8</v>
          </cell>
          <cell r="G290">
            <v>2</v>
          </cell>
          <cell r="I290">
            <v>3.5</v>
          </cell>
          <cell r="J290">
            <v>0</v>
          </cell>
          <cell r="K290">
            <v>1.875</v>
          </cell>
          <cell r="L290">
            <v>6.6</v>
          </cell>
          <cell r="M290">
            <v>2</v>
          </cell>
          <cell r="O290">
            <v>10.5</v>
          </cell>
          <cell r="P290">
            <v>20</v>
          </cell>
          <cell r="Q290">
            <v>10</v>
          </cell>
          <cell r="R290">
            <v>105</v>
          </cell>
        </row>
        <row r="291">
          <cell r="B291">
            <v>25</v>
          </cell>
          <cell r="J291">
            <v>0</v>
          </cell>
        </row>
        <row r="292">
          <cell r="A292">
            <v>3</v>
          </cell>
          <cell r="B292">
            <v>24.8</v>
          </cell>
          <cell r="C292">
            <v>24.9</v>
          </cell>
          <cell r="E292">
            <v>5</v>
          </cell>
          <cell r="F292">
            <v>124.5</v>
          </cell>
          <cell r="G292">
            <v>3</v>
          </cell>
          <cell r="I292">
            <v>3.8</v>
          </cell>
          <cell r="J292">
            <v>4.1500000000000004</v>
          </cell>
          <cell r="K292">
            <v>2.0750000000000002</v>
          </cell>
          <cell r="L292">
            <v>7.9</v>
          </cell>
          <cell r="M292">
            <v>3</v>
          </cell>
          <cell r="O292">
            <v>27.5</v>
          </cell>
          <cell r="Q292">
            <v>20</v>
          </cell>
          <cell r="R292">
            <v>550</v>
          </cell>
        </row>
        <row r="293">
          <cell r="H293">
            <v>19.2</v>
          </cell>
          <cell r="J293">
            <v>4.1500000000000004</v>
          </cell>
        </row>
        <row r="294">
          <cell r="A294">
            <v>4</v>
          </cell>
          <cell r="C294">
            <v>45</v>
          </cell>
          <cell r="E294">
            <v>3</v>
          </cell>
          <cell r="F294">
            <v>135</v>
          </cell>
          <cell r="G294">
            <v>4</v>
          </cell>
          <cell r="H294">
            <v>22.7</v>
          </cell>
          <cell r="I294">
            <v>20.95</v>
          </cell>
          <cell r="J294">
            <v>3.55</v>
          </cell>
          <cell r="K294">
            <v>3.85</v>
          </cell>
          <cell r="L294">
            <v>80.7</v>
          </cell>
          <cell r="M294">
            <v>4</v>
          </cell>
          <cell r="O294">
            <v>13.5</v>
          </cell>
          <cell r="Q294">
            <v>10.8</v>
          </cell>
          <cell r="R294">
            <v>145.80000000000001</v>
          </cell>
        </row>
        <row r="295">
          <cell r="H295">
            <v>24.8</v>
          </cell>
          <cell r="J295">
            <v>3.55</v>
          </cell>
        </row>
        <row r="296">
          <cell r="A296">
            <v>5</v>
          </cell>
          <cell r="C296">
            <v>35</v>
          </cell>
          <cell r="E296">
            <v>3</v>
          </cell>
          <cell r="F296">
            <v>105</v>
          </cell>
          <cell r="G296">
            <v>5</v>
          </cell>
          <cell r="H296">
            <v>28.3</v>
          </cell>
          <cell r="I296">
            <v>26.55</v>
          </cell>
          <cell r="J296">
            <v>3.15</v>
          </cell>
          <cell r="K296">
            <v>3.3499999999999996</v>
          </cell>
          <cell r="L296">
            <v>88.9</v>
          </cell>
        </row>
        <row r="301">
          <cell r="A301" t="str">
            <v>小　計</v>
          </cell>
          <cell r="F301">
            <v>537.79999999999995</v>
          </cell>
          <cell r="G301" t="str">
            <v>小　計</v>
          </cell>
          <cell r="L301">
            <v>214.10000000000002</v>
          </cell>
          <cell r="M301" t="str">
            <v>小　計</v>
          </cell>
          <cell r="R301">
            <v>800.8</v>
          </cell>
        </row>
        <row r="302">
          <cell r="B302" t="str">
            <v>控</v>
          </cell>
          <cell r="C302" t="str">
            <v>除</v>
          </cell>
          <cell r="D302" t="str">
            <v>面</v>
          </cell>
          <cell r="E302" t="str">
            <v>積</v>
          </cell>
          <cell r="H302" t="str">
            <v>控</v>
          </cell>
          <cell r="I302" t="str">
            <v>除</v>
          </cell>
          <cell r="J302" t="str">
            <v>面</v>
          </cell>
          <cell r="K302" t="str">
            <v>積</v>
          </cell>
          <cell r="N302" t="str">
            <v>控</v>
          </cell>
          <cell r="O302" t="str">
            <v>除</v>
          </cell>
          <cell r="P302" t="str">
            <v>面</v>
          </cell>
          <cell r="Q302" t="str">
            <v>積</v>
          </cell>
        </row>
        <row r="306">
          <cell r="A306" t="str">
            <v>控除面積小計</v>
          </cell>
          <cell r="G306" t="str">
            <v>控除面積小計</v>
          </cell>
          <cell r="M306" t="str">
            <v>控除面積小計</v>
          </cell>
          <cell r="R306">
            <v>0</v>
          </cell>
        </row>
        <row r="307">
          <cell r="B307" t="str">
            <v>差引計</v>
          </cell>
          <cell r="F307">
            <v>537.79999999999995</v>
          </cell>
          <cell r="H307" t="str">
            <v>差引計</v>
          </cell>
          <cell r="L307">
            <v>214.10000000000002</v>
          </cell>
          <cell r="N307" t="str">
            <v>差引計</v>
          </cell>
          <cell r="R307">
            <v>800.8</v>
          </cell>
        </row>
        <row r="308">
          <cell r="B308" t="str">
            <v>ＳＦＢ</v>
          </cell>
          <cell r="C308" t="str">
            <v>前浜・取付道路等</v>
          </cell>
          <cell r="E308" t="str">
            <v>（区分Ｂ）</v>
          </cell>
          <cell r="I308" t="str">
            <v>Ｆ</v>
          </cell>
          <cell r="J308" t="str">
            <v>裏法面</v>
          </cell>
          <cell r="K308" t="str">
            <v>（区分Ｂ）</v>
          </cell>
          <cell r="N308" t="str">
            <v>SG</v>
          </cell>
          <cell r="O308" t="str">
            <v>前浜護岸（捨石）</v>
          </cell>
          <cell r="Q308" t="str">
            <v>（区分Ｂ）</v>
          </cell>
        </row>
        <row r="309">
          <cell r="A309" t="str">
            <v>番　号</v>
          </cell>
          <cell r="B309" t="str">
            <v>距　　離</v>
          </cell>
          <cell r="C309" t="str">
            <v>平均距離</v>
          </cell>
          <cell r="D309" t="str">
            <v>法　　長</v>
          </cell>
          <cell r="E309" t="str">
            <v>平均法長</v>
          </cell>
          <cell r="F309" t="str">
            <v>面　　積</v>
          </cell>
          <cell r="G309" t="str">
            <v>番　号</v>
          </cell>
          <cell r="H309" t="str">
            <v>距　　離</v>
          </cell>
          <cell r="I309" t="str">
            <v>平均距離</v>
          </cell>
          <cell r="J309" t="str">
            <v>法　　長</v>
          </cell>
          <cell r="K309" t="str">
            <v>平均法長</v>
          </cell>
          <cell r="L309" t="str">
            <v>面　　積</v>
          </cell>
          <cell r="M309" t="str">
            <v>番　号</v>
          </cell>
          <cell r="N309" t="str">
            <v>距　　離</v>
          </cell>
          <cell r="O309" t="str">
            <v>平均距離</v>
          </cell>
          <cell r="P309" t="str">
            <v>法　　長</v>
          </cell>
          <cell r="Q309" t="str">
            <v>平均法長</v>
          </cell>
          <cell r="R309" t="str">
            <v>面　　積</v>
          </cell>
        </row>
        <row r="310">
          <cell r="B310">
            <v>3.5</v>
          </cell>
          <cell r="D310">
            <v>5</v>
          </cell>
          <cell r="J310">
            <v>2.5499999999999998</v>
          </cell>
        </row>
        <row r="311">
          <cell r="A311">
            <v>1</v>
          </cell>
          <cell r="B311">
            <v>4</v>
          </cell>
          <cell r="C311">
            <v>3.75</v>
          </cell>
          <cell r="D311">
            <v>10</v>
          </cell>
          <cell r="E311">
            <v>7.5</v>
          </cell>
          <cell r="F311">
            <v>28.1</v>
          </cell>
          <cell r="G311">
            <v>1</v>
          </cell>
          <cell r="I311">
            <v>50</v>
          </cell>
          <cell r="J311">
            <v>2.15</v>
          </cell>
          <cell r="K311">
            <v>2.3499999999999996</v>
          </cell>
          <cell r="L311">
            <v>117.5</v>
          </cell>
          <cell r="M311">
            <v>1</v>
          </cell>
          <cell r="O311">
            <v>45</v>
          </cell>
          <cell r="Q311">
            <v>1</v>
          </cell>
          <cell r="R311">
            <v>45</v>
          </cell>
        </row>
        <row r="312">
          <cell r="B312">
            <v>3.5</v>
          </cell>
          <cell r="D312">
            <v>10</v>
          </cell>
        </row>
        <row r="313">
          <cell r="A313">
            <v>2</v>
          </cell>
          <cell r="B313">
            <v>4</v>
          </cell>
          <cell r="C313">
            <v>3.75</v>
          </cell>
          <cell r="D313">
            <v>5</v>
          </cell>
          <cell r="E313">
            <v>7.5</v>
          </cell>
          <cell r="F313">
            <v>28.1</v>
          </cell>
          <cell r="G313">
            <v>2</v>
          </cell>
          <cell r="I313">
            <v>10.5</v>
          </cell>
          <cell r="K313">
            <v>2.95</v>
          </cell>
          <cell r="L313">
            <v>31</v>
          </cell>
          <cell r="M313">
            <v>2</v>
          </cell>
          <cell r="O313">
            <v>35</v>
          </cell>
          <cell r="Q313">
            <v>1</v>
          </cell>
          <cell r="R313">
            <v>35</v>
          </cell>
        </row>
        <row r="314">
          <cell r="H314">
            <v>36</v>
          </cell>
          <cell r="J314">
            <v>2.95</v>
          </cell>
        </row>
        <row r="315">
          <cell r="G315">
            <v>3</v>
          </cell>
          <cell r="H315">
            <v>27.5</v>
          </cell>
          <cell r="I315">
            <v>31.75</v>
          </cell>
          <cell r="J315">
            <v>2.8</v>
          </cell>
          <cell r="K315">
            <v>2.875</v>
          </cell>
          <cell r="L315">
            <v>91.3</v>
          </cell>
        </row>
        <row r="324">
          <cell r="A324" t="str">
            <v>小　計</v>
          </cell>
          <cell r="F324">
            <v>56.2</v>
          </cell>
          <cell r="G324" t="str">
            <v>小　計</v>
          </cell>
          <cell r="L324">
            <v>239.8</v>
          </cell>
          <cell r="M324" t="str">
            <v>小　計</v>
          </cell>
          <cell r="R324">
            <v>80</v>
          </cell>
        </row>
        <row r="325">
          <cell r="B325" t="str">
            <v>控</v>
          </cell>
          <cell r="C325" t="str">
            <v>除</v>
          </cell>
          <cell r="D325" t="str">
            <v>面</v>
          </cell>
          <cell r="E325" t="str">
            <v>積</v>
          </cell>
          <cell r="H325" t="str">
            <v>控</v>
          </cell>
          <cell r="I325" t="str">
            <v>除</v>
          </cell>
          <cell r="J325" t="str">
            <v>面</v>
          </cell>
          <cell r="K325" t="str">
            <v>積</v>
          </cell>
          <cell r="N325" t="str">
            <v>控</v>
          </cell>
          <cell r="O325" t="str">
            <v>除</v>
          </cell>
          <cell r="P325" t="str">
            <v>面</v>
          </cell>
          <cell r="Q325" t="str">
            <v>積</v>
          </cell>
        </row>
        <row r="326">
          <cell r="G326" t="str">
            <v>排水溝</v>
          </cell>
          <cell r="I326">
            <v>0.75</v>
          </cell>
          <cell r="J326" t="str">
            <v>*2.15</v>
          </cell>
          <cell r="L326">
            <v>1.6124999999999998</v>
          </cell>
        </row>
        <row r="329">
          <cell r="A329" t="str">
            <v>控除面積小計</v>
          </cell>
          <cell r="G329" t="str">
            <v>控除面積小計</v>
          </cell>
          <cell r="L329">
            <v>1.6124999999999998</v>
          </cell>
          <cell r="M329" t="str">
            <v>控除面積小計</v>
          </cell>
          <cell r="R329">
            <v>0</v>
          </cell>
        </row>
        <row r="330">
          <cell r="B330" t="str">
            <v>差引計</v>
          </cell>
          <cell r="F330">
            <v>56.2</v>
          </cell>
          <cell r="H330" t="str">
            <v>差引計</v>
          </cell>
          <cell r="L330">
            <v>238.1875</v>
          </cell>
          <cell r="N330" t="str">
            <v>差引計</v>
          </cell>
          <cell r="R330">
            <v>80</v>
          </cell>
        </row>
      </sheetData>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J40"/>
  <sheetViews>
    <sheetView tabSelected="1" view="pageBreakPreview" zoomScale="85" zoomScaleNormal="55" zoomScaleSheetLayoutView="85" workbookViewId="0">
      <selection activeCell="G14" sqref="G14"/>
    </sheetView>
  </sheetViews>
  <sheetFormatPr defaultRowHeight="12"/>
  <cols>
    <col min="1" max="1" width="2.5703125" customWidth="1"/>
    <col min="2" max="2" width="35.28515625" customWidth="1"/>
    <col min="3" max="3" width="35.7109375" customWidth="1"/>
    <col min="4" max="4" width="10.7109375" customWidth="1"/>
    <col min="5" max="7" width="20.7109375" customWidth="1"/>
    <col min="8" max="8" width="15.7109375" customWidth="1"/>
    <col min="9" max="9" width="20.7109375" customWidth="1"/>
  </cols>
  <sheetData>
    <row r="1" spans="2:10" ht="24">
      <c r="B1" s="139" t="s">
        <v>195</v>
      </c>
    </row>
    <row r="2" spans="2:10" ht="17.25">
      <c r="B2" s="142" t="s">
        <v>178</v>
      </c>
      <c r="C2" s="149"/>
      <c r="D2" s="148"/>
      <c r="E2" s="142"/>
      <c r="F2" s="150"/>
      <c r="G2" s="150"/>
      <c r="H2" s="150"/>
      <c r="I2" s="150"/>
    </row>
    <row r="3" spans="2:10" ht="17.25">
      <c r="B3" s="142" t="s">
        <v>188</v>
      </c>
      <c r="C3" s="149"/>
      <c r="D3" s="148"/>
      <c r="E3" s="142"/>
      <c r="F3" s="150"/>
      <c r="G3" s="150"/>
      <c r="H3" s="150"/>
      <c r="I3" s="150"/>
    </row>
    <row r="4" spans="2:10" ht="17.25">
      <c r="B4" s="142" t="s">
        <v>181</v>
      </c>
      <c r="C4" s="149"/>
      <c r="D4" s="148"/>
      <c r="E4" s="142"/>
      <c r="F4" s="150"/>
      <c r="G4" s="150"/>
      <c r="H4" s="150"/>
      <c r="I4" s="150"/>
    </row>
    <row r="5" spans="2:10" ht="30" customHeight="1">
      <c r="B5" s="142"/>
      <c r="C5" s="149"/>
      <c r="D5" s="148"/>
      <c r="E5" s="142"/>
      <c r="F5" s="150"/>
      <c r="G5" s="150"/>
      <c r="H5" s="150"/>
      <c r="I5" s="150"/>
    </row>
    <row r="6" spans="2:10" ht="17.25">
      <c r="B6" s="142" t="s">
        <v>167</v>
      </c>
      <c r="C6" s="142"/>
      <c r="D6" s="148"/>
      <c r="E6" s="142"/>
      <c r="F6" s="148"/>
      <c r="G6" s="148"/>
      <c r="H6" s="148"/>
      <c r="I6" s="148"/>
    </row>
    <row r="7" spans="2:10" s="150" customFormat="1" ht="38.25" customHeight="1">
      <c r="B7" s="205" t="s">
        <v>179</v>
      </c>
      <c r="C7" s="205"/>
      <c r="D7" s="205"/>
      <c r="E7" s="205"/>
      <c r="F7" s="205"/>
      <c r="G7" s="205"/>
      <c r="H7" s="205"/>
      <c r="I7" s="205"/>
    </row>
    <row r="8" spans="2:10" ht="17.25">
      <c r="B8" s="165" t="s">
        <v>204</v>
      </c>
      <c r="C8" s="165"/>
      <c r="D8" s="167"/>
      <c r="E8" s="165"/>
      <c r="F8" s="167"/>
      <c r="G8" s="167"/>
      <c r="H8" s="167"/>
      <c r="I8" s="167"/>
    </row>
    <row r="9" spans="2:10" ht="17.25">
      <c r="B9" s="165" t="s">
        <v>175</v>
      </c>
      <c r="C9" s="142"/>
      <c r="D9" s="148"/>
      <c r="E9" s="142"/>
      <c r="F9" s="148"/>
      <c r="G9" s="148"/>
      <c r="H9" s="148"/>
    </row>
    <row r="10" spans="2:10" ht="43.5" customHeight="1">
      <c r="B10" s="205" t="s">
        <v>182</v>
      </c>
      <c r="C10" s="205"/>
      <c r="D10" s="205"/>
      <c r="E10" s="205"/>
      <c r="F10" s="205"/>
      <c r="G10" s="205"/>
      <c r="H10" s="205"/>
      <c r="I10" s="154"/>
    </row>
    <row r="11" spans="2:10" ht="33" customHeight="1">
      <c r="B11" s="212" t="s">
        <v>199</v>
      </c>
      <c r="C11" s="212"/>
      <c r="D11" s="212"/>
      <c r="E11" s="212"/>
      <c r="F11" s="212"/>
      <c r="G11" s="212"/>
      <c r="H11" s="212"/>
      <c r="I11" s="212"/>
    </row>
    <row r="12" spans="2:10" ht="30" customHeight="1">
      <c r="B12" s="205" t="s">
        <v>183</v>
      </c>
      <c r="C12" s="206"/>
      <c r="D12" s="206"/>
      <c r="E12" s="206"/>
      <c r="F12" s="206"/>
      <c r="G12" s="206"/>
      <c r="H12" s="206"/>
      <c r="I12" s="150"/>
    </row>
    <row r="13" spans="2:10" ht="30" customHeight="1">
      <c r="B13" s="205"/>
      <c r="C13" s="206"/>
      <c r="D13" s="206"/>
      <c r="E13" s="206"/>
      <c r="F13" s="206"/>
      <c r="G13" s="206"/>
      <c r="H13" s="206"/>
      <c r="I13" s="150"/>
    </row>
    <row r="14" spans="2:10" ht="17.25">
      <c r="B14" s="150" t="s">
        <v>174</v>
      </c>
      <c r="C14" s="150"/>
      <c r="D14" s="150"/>
      <c r="E14" s="150"/>
      <c r="F14" s="150"/>
      <c r="G14" s="150"/>
      <c r="H14" s="150"/>
      <c r="I14" s="150"/>
    </row>
    <row r="15" spans="2:10" s="156" customFormat="1" ht="40.15" customHeight="1">
      <c r="B15" s="151"/>
    </row>
    <row r="16" spans="2:10" s="140" customFormat="1" ht="60" customHeight="1">
      <c r="B16" s="172" t="s">
        <v>200</v>
      </c>
      <c r="C16" s="173"/>
      <c r="D16" s="173"/>
      <c r="E16" s="173"/>
      <c r="F16" s="152" t="s">
        <v>173</v>
      </c>
      <c r="G16" s="203"/>
      <c r="H16" s="204"/>
      <c r="I16" s="171" t="s">
        <v>171</v>
      </c>
      <c r="J16" s="152"/>
    </row>
    <row r="17" spans="2:10" s="140" customFormat="1" ht="10.15" customHeight="1">
      <c r="B17" s="174"/>
      <c r="C17" s="173"/>
      <c r="D17" s="173"/>
      <c r="E17" s="173"/>
      <c r="F17" s="175"/>
      <c r="G17" s="175"/>
      <c r="H17" s="176"/>
      <c r="I17" s="171"/>
      <c r="J17" s="152"/>
    </row>
    <row r="18" spans="2:10" s="140" customFormat="1" ht="60" customHeight="1">
      <c r="B18" s="177" t="s">
        <v>155</v>
      </c>
      <c r="C18" s="162" t="s">
        <v>156</v>
      </c>
      <c r="D18" s="162" t="s">
        <v>157</v>
      </c>
      <c r="E18" s="178" t="s">
        <v>19</v>
      </c>
      <c r="F18" s="207" t="s">
        <v>24</v>
      </c>
      <c r="G18" s="208"/>
      <c r="H18" s="208"/>
      <c r="I18" s="209"/>
    </row>
    <row r="19" spans="2:10" ht="60" customHeight="1">
      <c r="B19" s="161" t="s">
        <v>163</v>
      </c>
      <c r="C19" s="161"/>
      <c r="D19" s="162" t="s">
        <v>158</v>
      </c>
      <c r="E19" s="161"/>
      <c r="F19" s="210" t="s">
        <v>164</v>
      </c>
      <c r="G19" s="210"/>
      <c r="H19" s="210"/>
      <c r="I19" s="210"/>
    </row>
    <row r="20" spans="2:10" ht="60" customHeight="1">
      <c r="B20" s="161" t="s">
        <v>159</v>
      </c>
      <c r="C20" s="161"/>
      <c r="D20" s="162" t="s">
        <v>158</v>
      </c>
      <c r="E20" s="161"/>
      <c r="F20" s="210" t="s">
        <v>164</v>
      </c>
      <c r="G20" s="210"/>
      <c r="H20" s="210"/>
      <c r="I20" s="210"/>
    </row>
    <row r="21" spans="2:10" ht="60" customHeight="1">
      <c r="B21" s="161" t="s">
        <v>170</v>
      </c>
      <c r="C21" s="161"/>
      <c r="D21" s="162" t="s">
        <v>158</v>
      </c>
      <c r="E21" s="165"/>
      <c r="F21" s="210" t="s">
        <v>164</v>
      </c>
      <c r="G21" s="210"/>
      <c r="H21" s="210"/>
      <c r="I21" s="210"/>
    </row>
    <row r="22" spans="2:10" ht="75" customHeight="1">
      <c r="B22" s="161" t="s">
        <v>165</v>
      </c>
      <c r="C22" s="163" t="s">
        <v>166</v>
      </c>
      <c r="D22" s="162" t="s">
        <v>162</v>
      </c>
      <c r="E22" s="164"/>
      <c r="F22" s="210" t="s">
        <v>177</v>
      </c>
      <c r="G22" s="210"/>
      <c r="H22" s="210"/>
      <c r="I22" s="210"/>
    </row>
    <row r="23" spans="2:10" ht="60" customHeight="1">
      <c r="B23" s="161" t="s">
        <v>160</v>
      </c>
      <c r="C23" s="202" t="s">
        <v>257</v>
      </c>
      <c r="D23" s="162" t="s">
        <v>161</v>
      </c>
      <c r="E23" s="161"/>
      <c r="F23" s="210" t="s">
        <v>169</v>
      </c>
      <c r="G23" s="210"/>
      <c r="H23" s="210"/>
      <c r="I23" s="210"/>
    </row>
    <row r="24" spans="2:10" s="156" customFormat="1" ht="40.15" customHeight="1">
      <c r="B24" s="157"/>
      <c r="C24" s="166"/>
      <c r="D24" s="158"/>
      <c r="E24" s="157"/>
      <c r="F24" s="158"/>
      <c r="G24" s="158"/>
      <c r="H24" s="158"/>
      <c r="I24" s="158"/>
    </row>
    <row r="25" spans="2:10" s="159" customFormat="1" ht="60" customHeight="1">
      <c r="B25" s="172" t="s">
        <v>201</v>
      </c>
      <c r="C25" s="173"/>
      <c r="D25" s="173"/>
      <c r="E25" s="173"/>
      <c r="F25" s="170" t="s">
        <v>173</v>
      </c>
      <c r="G25" s="203"/>
      <c r="H25" s="204"/>
      <c r="I25" s="171" t="s">
        <v>171</v>
      </c>
      <c r="J25" s="153"/>
    </row>
    <row r="26" spans="2:10" s="140" customFormat="1" ht="10.15" customHeight="1">
      <c r="B26" s="174"/>
      <c r="C26" s="173"/>
      <c r="D26" s="173"/>
      <c r="E26" s="173"/>
      <c r="F26" s="152"/>
      <c r="G26" s="152"/>
      <c r="H26" s="180"/>
      <c r="I26" s="171"/>
      <c r="J26" s="152"/>
    </row>
    <row r="27" spans="2:10" s="140" customFormat="1" ht="60" customHeight="1">
      <c r="B27" s="177" t="s">
        <v>155</v>
      </c>
      <c r="C27" s="162" t="s">
        <v>156</v>
      </c>
      <c r="D27" s="162" t="s">
        <v>157</v>
      </c>
      <c r="E27" s="178" t="s">
        <v>19</v>
      </c>
      <c r="F27" s="211" t="s">
        <v>24</v>
      </c>
      <c r="G27" s="211"/>
      <c r="H27" s="211"/>
      <c r="I27" s="211"/>
    </row>
    <row r="28" spans="2:10" ht="60" customHeight="1">
      <c r="B28" s="161" t="s">
        <v>163</v>
      </c>
      <c r="C28" s="161"/>
      <c r="D28" s="162" t="s">
        <v>158</v>
      </c>
      <c r="E28" s="161"/>
      <c r="F28" s="210" t="s">
        <v>164</v>
      </c>
      <c r="G28" s="210"/>
      <c r="H28" s="210"/>
      <c r="I28" s="210"/>
    </row>
    <row r="29" spans="2:10" ht="60" customHeight="1">
      <c r="B29" s="161" t="s">
        <v>159</v>
      </c>
      <c r="C29" s="161"/>
      <c r="D29" s="162" t="s">
        <v>158</v>
      </c>
      <c r="E29" s="161"/>
      <c r="F29" s="210" t="s">
        <v>164</v>
      </c>
      <c r="G29" s="210"/>
      <c r="H29" s="210"/>
      <c r="I29" s="210"/>
    </row>
    <row r="30" spans="2:10" ht="60" customHeight="1">
      <c r="B30" s="161" t="s">
        <v>170</v>
      </c>
      <c r="C30" s="161"/>
      <c r="D30" s="162" t="s">
        <v>158</v>
      </c>
      <c r="E30" s="165"/>
      <c r="F30" s="210" t="s">
        <v>164</v>
      </c>
      <c r="G30" s="210"/>
      <c r="H30" s="210"/>
      <c r="I30" s="210"/>
    </row>
    <row r="31" spans="2:10" ht="75" customHeight="1">
      <c r="B31" s="161" t="s">
        <v>165</v>
      </c>
      <c r="C31" s="163" t="s">
        <v>166</v>
      </c>
      <c r="D31" s="162" t="s">
        <v>162</v>
      </c>
      <c r="E31" s="164"/>
      <c r="F31" s="210" t="s">
        <v>172</v>
      </c>
      <c r="G31" s="210"/>
      <c r="H31" s="210"/>
      <c r="I31" s="210"/>
    </row>
    <row r="32" spans="2:10" ht="60" customHeight="1">
      <c r="B32" s="161" t="s">
        <v>160</v>
      </c>
      <c r="C32" s="163" t="s">
        <v>168</v>
      </c>
      <c r="D32" s="162" t="s">
        <v>161</v>
      </c>
      <c r="E32" s="161"/>
      <c r="F32" s="210" t="s">
        <v>169</v>
      </c>
      <c r="G32" s="210"/>
      <c r="H32" s="210"/>
      <c r="I32" s="210"/>
    </row>
    <row r="33" spans="2:9" ht="25.15" customHeight="1">
      <c r="B33" s="142"/>
      <c r="C33" s="149"/>
      <c r="D33" s="148"/>
      <c r="E33" s="142"/>
      <c r="F33" s="150"/>
      <c r="G33" s="150"/>
      <c r="H33" s="150"/>
      <c r="I33" s="150"/>
    </row>
    <row r="34" spans="2:9" ht="30" customHeight="1">
      <c r="B34" s="142"/>
      <c r="C34" s="149"/>
      <c r="D34" s="148"/>
      <c r="E34" s="142"/>
      <c r="F34" s="150"/>
      <c r="G34" s="150"/>
      <c r="H34" s="150"/>
      <c r="I34" s="150"/>
    </row>
    <row r="35" spans="2:9" ht="40.15" customHeight="1">
      <c r="B35" s="142"/>
      <c r="C35" s="142"/>
      <c r="D35" s="148"/>
      <c r="E35" s="142"/>
      <c r="F35" s="148"/>
      <c r="G35" s="148"/>
      <c r="H35" s="148"/>
      <c r="I35" s="148"/>
    </row>
    <row r="36" spans="2:9" ht="40.15" customHeight="1">
      <c r="B36" s="142"/>
      <c r="C36" s="142"/>
      <c r="D36" s="148"/>
      <c r="E36" s="142"/>
      <c r="F36" s="148"/>
      <c r="G36" s="148"/>
      <c r="H36" s="148"/>
      <c r="I36" s="148"/>
    </row>
    <row r="37" spans="2:9" ht="40.15" customHeight="1">
      <c r="B37" s="142"/>
      <c r="C37" s="142"/>
      <c r="D37" s="148"/>
      <c r="E37" s="142"/>
      <c r="F37" s="148"/>
      <c r="G37" s="148"/>
      <c r="H37" s="148"/>
      <c r="I37" s="148"/>
    </row>
    <row r="38" spans="2:9" ht="40.15" customHeight="1">
      <c r="B38" s="142"/>
      <c r="C38" s="142"/>
      <c r="D38" s="148"/>
      <c r="E38" s="142"/>
      <c r="F38" s="148"/>
      <c r="G38" s="148"/>
      <c r="H38" s="148"/>
      <c r="I38" s="148"/>
    </row>
    <row r="39" spans="2:9" ht="40.15" customHeight="1">
      <c r="B39" s="142"/>
      <c r="C39" s="142"/>
      <c r="D39" s="148"/>
      <c r="E39" s="142"/>
      <c r="F39" s="148"/>
      <c r="G39" s="148"/>
      <c r="H39" s="148"/>
      <c r="I39" s="148"/>
    </row>
    <row r="40" spans="2:9" ht="40.15" customHeight="1">
      <c r="B40" s="142"/>
      <c r="C40" s="142"/>
      <c r="D40" s="148"/>
      <c r="E40" s="142"/>
      <c r="F40" s="148"/>
      <c r="G40" s="148"/>
      <c r="H40" s="148"/>
      <c r="I40" s="148"/>
    </row>
  </sheetData>
  <mergeCells count="18">
    <mergeCell ref="B7:I7"/>
    <mergeCell ref="B11:I11"/>
    <mergeCell ref="F23:I23"/>
    <mergeCell ref="G16:H16"/>
    <mergeCell ref="F32:I32"/>
    <mergeCell ref="F31:I31"/>
    <mergeCell ref="F29:I29"/>
    <mergeCell ref="F28:I28"/>
    <mergeCell ref="F27:I27"/>
    <mergeCell ref="F30:I30"/>
    <mergeCell ref="G25:H25"/>
    <mergeCell ref="B10:H10"/>
    <mergeCell ref="B12:H13"/>
    <mergeCell ref="F18:I18"/>
    <mergeCell ref="F19:I19"/>
    <mergeCell ref="F20:I20"/>
    <mergeCell ref="F21:I21"/>
    <mergeCell ref="F22:I22"/>
  </mergeCells>
  <phoneticPr fontId="3"/>
  <pageMargins left="0.70866141732283472" right="0.70866141732283472" top="0.74803149606299213" bottom="0.74803149606299213" header="0.31496062992125984" footer="0.31496062992125984"/>
  <pageSetup paperSize="9" scale="53"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47030-2DD7-46C2-93AA-19856A759BA5}">
  <sheetPr>
    <tabColor rgb="FFFF0000"/>
    <pageSetUpPr fitToPage="1"/>
  </sheetPr>
  <dimension ref="A1:XFC55"/>
  <sheetViews>
    <sheetView view="pageBreakPreview" zoomScale="85" zoomScaleNormal="100" zoomScaleSheetLayoutView="85" workbookViewId="0">
      <selection activeCell="B27" sqref="B27:K27"/>
    </sheetView>
  </sheetViews>
  <sheetFormatPr defaultColWidth="8.5703125" defaultRowHeight="12"/>
  <cols>
    <col min="1" max="1" width="2.5703125" style="181" customWidth="1"/>
    <col min="2" max="2" width="35.28515625" style="181" customWidth="1"/>
    <col min="3" max="3" width="35.7109375" style="181" customWidth="1"/>
    <col min="4" max="4" width="10.7109375" style="181" customWidth="1"/>
    <col min="5" max="8" width="20.7109375" style="181" customWidth="1"/>
    <col min="9" max="9" width="15.7109375" style="181" customWidth="1"/>
    <col min="10" max="10" width="20.7109375" style="181" customWidth="1"/>
    <col min="11" max="16383" width="8.5703125" style="181"/>
  </cols>
  <sheetData>
    <row r="1" spans="1:11" ht="24">
      <c r="B1" s="182" t="s">
        <v>258</v>
      </c>
    </row>
    <row r="2" spans="1:11" ht="27.75" customHeight="1">
      <c r="B2" s="218" t="s">
        <v>205</v>
      </c>
      <c r="C2" s="218"/>
      <c r="D2" s="218"/>
      <c r="E2" s="218"/>
      <c r="F2" s="218"/>
      <c r="G2" s="218"/>
      <c r="H2" s="218"/>
      <c r="I2" s="218"/>
      <c r="J2" s="218"/>
      <c r="K2" s="218"/>
    </row>
    <row r="3" spans="1:11" ht="27.75" customHeight="1">
      <c r="B3" s="218"/>
      <c r="C3" s="218"/>
      <c r="D3" s="218"/>
      <c r="E3" s="218"/>
      <c r="F3" s="218"/>
      <c r="G3" s="218"/>
      <c r="H3" s="218"/>
      <c r="I3" s="218"/>
      <c r="J3" s="218"/>
      <c r="K3" s="218"/>
    </row>
    <row r="4" spans="1:11" ht="17.25">
      <c r="B4" s="184" t="s">
        <v>206</v>
      </c>
      <c r="C4" s="183"/>
      <c r="D4" s="185"/>
      <c r="E4" s="184"/>
      <c r="F4" s="184"/>
      <c r="G4" s="186"/>
      <c r="H4" s="186"/>
      <c r="I4" s="186"/>
    </row>
    <row r="5" spans="1:11" ht="32.25" customHeight="1">
      <c r="B5" s="218" t="s">
        <v>256</v>
      </c>
      <c r="C5" s="218"/>
      <c r="D5" s="218"/>
      <c r="E5" s="218"/>
      <c r="F5" s="218"/>
      <c r="G5" s="218"/>
      <c r="H5" s="218"/>
      <c r="I5" s="218"/>
      <c r="J5" s="218"/>
      <c r="K5" s="218"/>
    </row>
    <row r="6" spans="1:11" ht="17.25">
      <c r="B6" s="186" t="s">
        <v>207</v>
      </c>
      <c r="C6" s="186"/>
      <c r="D6" s="186"/>
      <c r="E6" s="186"/>
      <c r="F6" s="186"/>
      <c r="G6" s="186"/>
      <c r="H6" s="186"/>
      <c r="I6" s="186"/>
      <c r="K6" s="187"/>
    </row>
    <row r="7" spans="1:11" ht="17.25">
      <c r="B7" s="186"/>
      <c r="C7" s="186"/>
      <c r="D7" s="186"/>
      <c r="E7" s="186"/>
      <c r="F7" s="186"/>
      <c r="G7" s="186"/>
      <c r="H7" s="186"/>
      <c r="I7" s="186"/>
      <c r="K7" s="187"/>
    </row>
    <row r="8" spans="1:11" ht="17.25">
      <c r="B8" s="188" t="s">
        <v>208</v>
      </c>
      <c r="C8" s="183"/>
      <c r="D8" s="185"/>
      <c r="E8" s="184"/>
      <c r="F8" s="184"/>
      <c r="G8" s="186"/>
      <c r="H8" s="186"/>
      <c r="I8" s="186"/>
    </row>
    <row r="9" spans="1:11" ht="42.75" customHeight="1">
      <c r="B9" s="218" t="s">
        <v>209</v>
      </c>
      <c r="C9" s="218"/>
      <c r="D9" s="218"/>
      <c r="E9" s="218"/>
      <c r="F9" s="218"/>
      <c r="G9" s="218"/>
      <c r="H9" s="218"/>
      <c r="I9" s="218"/>
      <c r="J9" s="218"/>
      <c r="K9" s="218"/>
    </row>
    <row r="10" spans="1:11" ht="17.25">
      <c r="B10" s="213" t="s">
        <v>210</v>
      </c>
      <c r="C10" s="213"/>
      <c r="D10" s="213"/>
      <c r="E10" s="213"/>
      <c r="F10" s="213"/>
      <c r="G10" s="213"/>
      <c r="H10" s="213"/>
      <c r="I10" s="213"/>
      <c r="J10" s="213"/>
      <c r="K10" s="213"/>
    </row>
    <row r="11" spans="1:11" ht="17.25">
      <c r="B11" s="213" t="s">
        <v>211</v>
      </c>
      <c r="C11" s="213"/>
      <c r="D11" s="213"/>
      <c r="E11" s="213"/>
      <c r="F11" s="213"/>
      <c r="G11" s="213"/>
      <c r="H11" s="213"/>
      <c r="I11" s="213"/>
      <c r="J11" s="213"/>
      <c r="K11" s="213"/>
    </row>
    <row r="12" spans="1:11" ht="17.25">
      <c r="B12" s="184" t="s">
        <v>212</v>
      </c>
      <c r="C12" s="184"/>
      <c r="D12" s="185"/>
      <c r="E12" s="190"/>
      <c r="F12" s="184"/>
      <c r="G12" s="185"/>
      <c r="H12" s="185"/>
      <c r="I12" s="185"/>
    </row>
    <row r="13" spans="1:11" ht="17.25">
      <c r="A13" s="186"/>
      <c r="B13" s="213" t="s">
        <v>213</v>
      </c>
      <c r="C13" s="213"/>
      <c r="D13" s="213"/>
      <c r="E13" s="213"/>
      <c r="F13" s="213"/>
      <c r="G13" s="213"/>
      <c r="H13" s="213"/>
      <c r="I13" s="213"/>
      <c r="J13" s="213"/>
      <c r="K13" s="213"/>
    </row>
    <row r="14" spans="1:11" ht="40.5" customHeight="1">
      <c r="B14" s="213" t="s">
        <v>214</v>
      </c>
      <c r="C14" s="213"/>
      <c r="D14" s="213"/>
      <c r="E14" s="213"/>
      <c r="F14" s="213"/>
      <c r="G14" s="213"/>
      <c r="H14" s="213"/>
      <c r="I14" s="213"/>
      <c r="J14" s="213"/>
      <c r="K14" s="213"/>
    </row>
    <row r="15" spans="1:11" ht="17.25">
      <c r="B15" s="184" t="s">
        <v>215</v>
      </c>
      <c r="C15" s="184"/>
      <c r="D15" s="185"/>
      <c r="E15" s="184"/>
      <c r="F15" s="184"/>
      <c r="G15" s="185"/>
      <c r="H15" s="185"/>
      <c r="I15" s="185"/>
    </row>
    <row r="16" spans="1:11" ht="38.25" customHeight="1">
      <c r="B16" s="213" t="s">
        <v>216</v>
      </c>
      <c r="C16" s="213"/>
      <c r="D16" s="213"/>
      <c r="E16" s="213"/>
      <c r="F16" s="213"/>
      <c r="G16" s="213"/>
      <c r="H16" s="213"/>
      <c r="I16" s="213"/>
      <c r="J16" s="213"/>
      <c r="K16" s="213"/>
    </row>
    <row r="17" spans="1:11" ht="18.75">
      <c r="B17" s="191"/>
    </row>
    <row r="18" spans="1:11" ht="42" customHeight="1">
      <c r="A18" s="192"/>
      <c r="B18" s="192" t="s">
        <v>217</v>
      </c>
      <c r="C18" s="184"/>
      <c r="D18" s="184"/>
      <c r="E18" s="184"/>
      <c r="F18" s="184"/>
      <c r="G18" s="184" t="s">
        <v>218</v>
      </c>
      <c r="H18" s="214" t="s">
        <v>219</v>
      </c>
      <c r="I18" s="214"/>
      <c r="J18" s="186" t="s">
        <v>220</v>
      </c>
      <c r="K18" s="184"/>
    </row>
    <row r="19" spans="1:11" ht="18.75">
      <c r="A19" s="192"/>
      <c r="B19" s="191"/>
      <c r="C19" s="184"/>
      <c r="D19" s="184"/>
      <c r="E19" s="184"/>
      <c r="F19" s="184"/>
      <c r="G19" s="194"/>
      <c r="H19" s="194"/>
      <c r="I19" s="195"/>
      <c r="J19" s="186"/>
      <c r="K19" s="184"/>
    </row>
    <row r="20" spans="1:11" ht="18.75">
      <c r="A20" s="192"/>
      <c r="B20" s="193" t="s">
        <v>221</v>
      </c>
      <c r="C20" s="193" t="s">
        <v>222</v>
      </c>
      <c r="D20" s="193" t="s">
        <v>223</v>
      </c>
      <c r="E20" s="196" t="s">
        <v>224</v>
      </c>
      <c r="F20" s="196" t="s">
        <v>225</v>
      </c>
      <c r="G20" s="214" t="s">
        <v>226</v>
      </c>
      <c r="H20" s="214"/>
      <c r="I20" s="214"/>
      <c r="J20" s="214"/>
      <c r="K20" s="192"/>
    </row>
    <row r="21" spans="1:11" ht="21.75" customHeight="1">
      <c r="B21" s="197" t="s">
        <v>227</v>
      </c>
      <c r="C21" s="197"/>
      <c r="D21" s="193" t="s">
        <v>228</v>
      </c>
      <c r="E21" s="193">
        <v>1</v>
      </c>
      <c r="F21" s="198"/>
      <c r="G21" s="215" t="s">
        <v>229</v>
      </c>
      <c r="H21" s="215"/>
      <c r="I21" s="215"/>
      <c r="J21" s="215"/>
    </row>
    <row r="22" spans="1:11" ht="94.5" customHeight="1">
      <c r="B22" s="197" t="s">
        <v>230</v>
      </c>
      <c r="C22" s="197"/>
      <c r="D22" s="193" t="s">
        <v>231</v>
      </c>
      <c r="E22" s="193" t="s">
        <v>232</v>
      </c>
      <c r="F22" s="199"/>
      <c r="G22" s="216" t="s">
        <v>233</v>
      </c>
      <c r="H22" s="216"/>
      <c r="I22" s="216"/>
      <c r="J22" s="216"/>
    </row>
    <row r="23" spans="1:11" ht="76.5" customHeight="1">
      <c r="B23" s="197" t="s">
        <v>234</v>
      </c>
      <c r="C23" s="200" t="s">
        <v>235</v>
      </c>
      <c r="D23" s="193" t="s">
        <v>236</v>
      </c>
      <c r="E23" s="193" t="s">
        <v>237</v>
      </c>
      <c r="F23" s="193" t="s">
        <v>238</v>
      </c>
      <c r="G23" s="217" t="s">
        <v>239</v>
      </c>
      <c r="H23" s="217"/>
      <c r="I23" s="217"/>
      <c r="J23" s="217"/>
    </row>
    <row r="24" spans="1:11" ht="17.25">
      <c r="B24" s="184"/>
      <c r="C24" s="183"/>
      <c r="D24" s="185"/>
      <c r="E24" s="184"/>
      <c r="F24" s="184"/>
      <c r="G24" s="189"/>
      <c r="H24" s="189"/>
      <c r="I24" s="189"/>
      <c r="J24" s="189"/>
    </row>
    <row r="25" spans="1:11" ht="17.25">
      <c r="B25" s="188" t="s">
        <v>240</v>
      </c>
      <c r="C25" s="183"/>
      <c r="D25" s="185"/>
      <c r="E25" s="184"/>
      <c r="F25" s="184"/>
      <c r="G25" s="186"/>
      <c r="H25" s="186"/>
      <c r="I25" s="186"/>
    </row>
    <row r="26" spans="1:11" ht="17.25">
      <c r="B26" s="213" t="s">
        <v>241</v>
      </c>
      <c r="C26" s="213"/>
      <c r="D26" s="213"/>
      <c r="E26" s="213"/>
      <c r="F26" s="213"/>
      <c r="G26" s="213"/>
      <c r="H26" s="213"/>
      <c r="I26" s="213"/>
      <c r="J26" s="213"/>
    </row>
    <row r="27" spans="1:11" ht="37.5" customHeight="1">
      <c r="B27" s="213" t="s">
        <v>242</v>
      </c>
      <c r="C27" s="213"/>
      <c r="D27" s="213"/>
      <c r="E27" s="213"/>
      <c r="F27" s="213"/>
      <c r="G27" s="213"/>
      <c r="H27" s="213"/>
      <c r="I27" s="213"/>
      <c r="J27" s="213"/>
      <c r="K27" s="213"/>
    </row>
    <row r="28" spans="1:11" ht="17.25">
      <c r="B28" s="184" t="s">
        <v>212</v>
      </c>
      <c r="C28" s="189"/>
      <c r="D28" s="189"/>
      <c r="E28" s="189"/>
      <c r="F28" s="189"/>
      <c r="G28" s="189"/>
      <c r="H28" s="189"/>
      <c r="I28" s="189"/>
      <c r="J28" s="189"/>
    </row>
    <row r="29" spans="1:11" ht="17.25">
      <c r="B29" s="213" t="s">
        <v>243</v>
      </c>
      <c r="C29" s="213"/>
      <c r="D29" s="213"/>
      <c r="E29" s="213"/>
      <c r="F29" s="213"/>
      <c r="G29" s="213"/>
      <c r="H29" s="213"/>
      <c r="I29" s="213"/>
      <c r="J29" s="213"/>
    </row>
    <row r="30" spans="1:11" ht="17.25" customHeight="1">
      <c r="B30" s="213" t="s">
        <v>244</v>
      </c>
      <c r="C30" s="213"/>
      <c r="D30" s="213"/>
      <c r="E30" s="213"/>
      <c r="F30" s="213"/>
      <c r="G30" s="213"/>
      <c r="H30" s="213"/>
      <c r="I30" s="213"/>
      <c r="J30" s="213"/>
      <c r="K30" s="213"/>
    </row>
    <row r="31" spans="1:11" ht="39" customHeight="1">
      <c r="B31" s="213"/>
      <c r="C31" s="213"/>
      <c r="D31" s="213"/>
      <c r="E31" s="213"/>
      <c r="F31" s="213"/>
      <c r="G31" s="213"/>
      <c r="H31" s="213"/>
      <c r="I31" s="213"/>
      <c r="J31" s="213"/>
      <c r="K31" s="213"/>
    </row>
    <row r="32" spans="1:11" ht="17.25">
      <c r="B32" s="213" t="s">
        <v>245</v>
      </c>
      <c r="C32" s="213"/>
      <c r="D32" s="213"/>
      <c r="E32" s="213"/>
      <c r="F32" s="213"/>
      <c r="G32" s="213"/>
      <c r="H32" s="213"/>
      <c r="I32" s="213"/>
      <c r="J32" s="213"/>
      <c r="K32" s="186"/>
    </row>
    <row r="33" spans="1:11" ht="39" customHeight="1">
      <c r="B33" s="213" t="s">
        <v>216</v>
      </c>
      <c r="C33" s="213"/>
      <c r="D33" s="213"/>
      <c r="E33" s="213"/>
      <c r="F33" s="213"/>
      <c r="G33" s="213"/>
      <c r="H33" s="213"/>
      <c r="I33" s="213"/>
      <c r="J33" s="213"/>
      <c r="K33" s="213"/>
    </row>
    <row r="34" spans="1:11" ht="17.25">
      <c r="B34" s="184"/>
      <c r="C34" s="183"/>
      <c r="D34" s="185"/>
      <c r="E34" s="184"/>
      <c r="F34" s="184"/>
      <c r="G34" s="189"/>
      <c r="H34" s="189"/>
      <c r="I34" s="189"/>
      <c r="J34" s="189"/>
    </row>
    <row r="35" spans="1:11" ht="44.25" customHeight="1">
      <c r="A35" s="192"/>
      <c r="B35" s="192" t="s">
        <v>246</v>
      </c>
      <c r="C35" s="184"/>
      <c r="D35" s="184"/>
      <c r="E35" s="184"/>
      <c r="F35" s="184"/>
      <c r="G35" s="184" t="s">
        <v>218</v>
      </c>
      <c r="H35" s="214" t="s">
        <v>219</v>
      </c>
      <c r="I35" s="214"/>
      <c r="J35" s="186" t="s">
        <v>220</v>
      </c>
      <c r="K35" s="184"/>
    </row>
    <row r="36" spans="1:11" ht="18.75">
      <c r="A36" s="192"/>
      <c r="B36" s="191"/>
      <c r="C36" s="184"/>
      <c r="D36" s="184"/>
      <c r="E36" s="184"/>
      <c r="F36" s="184"/>
      <c r="G36" s="194"/>
      <c r="H36" s="194"/>
      <c r="I36" s="195"/>
      <c r="J36" s="186"/>
      <c r="K36" s="184"/>
    </row>
    <row r="37" spans="1:11" ht="18.75">
      <c r="A37" s="192"/>
      <c r="B37" s="193" t="s">
        <v>221</v>
      </c>
      <c r="C37" s="193" t="s">
        <v>222</v>
      </c>
      <c r="D37" s="193" t="s">
        <v>223</v>
      </c>
      <c r="E37" s="196" t="s">
        <v>224</v>
      </c>
      <c r="F37" s="196" t="s">
        <v>225</v>
      </c>
      <c r="G37" s="214" t="s">
        <v>226</v>
      </c>
      <c r="H37" s="214"/>
      <c r="I37" s="214"/>
      <c r="J37" s="214"/>
      <c r="K37" s="192"/>
    </row>
    <row r="38" spans="1:11" ht="33.75" customHeight="1">
      <c r="B38" s="197" t="s">
        <v>227</v>
      </c>
      <c r="C38" s="197"/>
      <c r="D38" s="193" t="s">
        <v>228</v>
      </c>
      <c r="E38" s="193">
        <v>1</v>
      </c>
      <c r="F38" s="198"/>
      <c r="G38" s="215" t="s">
        <v>229</v>
      </c>
      <c r="H38" s="215"/>
      <c r="I38" s="215"/>
      <c r="J38" s="215"/>
    </row>
    <row r="39" spans="1:11" ht="88.5" customHeight="1">
      <c r="B39" s="197" t="s">
        <v>230</v>
      </c>
      <c r="C39" s="197"/>
      <c r="D39" s="193" t="s">
        <v>231</v>
      </c>
      <c r="E39" s="193" t="s">
        <v>232</v>
      </c>
      <c r="F39" s="199"/>
      <c r="G39" s="216" t="s">
        <v>233</v>
      </c>
      <c r="H39" s="216"/>
      <c r="I39" s="216"/>
      <c r="J39" s="216"/>
    </row>
    <row r="40" spans="1:11" ht="97.5" customHeight="1">
      <c r="B40" s="197" t="s">
        <v>234</v>
      </c>
      <c r="C40" s="200" t="s">
        <v>247</v>
      </c>
      <c r="D40" s="193" t="s">
        <v>236</v>
      </c>
      <c r="E40" s="193" t="s">
        <v>237</v>
      </c>
      <c r="F40" s="193" t="s">
        <v>238</v>
      </c>
      <c r="G40" s="217" t="s">
        <v>239</v>
      </c>
      <c r="H40" s="217"/>
      <c r="I40" s="217"/>
      <c r="J40" s="217"/>
    </row>
    <row r="41" spans="1:11" ht="17.25">
      <c r="B41" s="184"/>
      <c r="C41" s="183"/>
      <c r="D41" s="185"/>
      <c r="E41" s="184"/>
      <c r="F41" s="184"/>
      <c r="G41" s="189"/>
      <c r="H41" s="189"/>
      <c r="I41" s="189"/>
      <c r="J41" s="189"/>
    </row>
    <row r="42" spans="1:11" ht="17.25">
      <c r="B42" s="188" t="s">
        <v>248</v>
      </c>
      <c r="C42" s="183"/>
      <c r="D42" s="185"/>
      <c r="E42" s="184"/>
      <c r="F42" s="184"/>
      <c r="G42" s="189"/>
      <c r="H42" s="189"/>
      <c r="I42" s="189"/>
      <c r="J42" s="189"/>
    </row>
    <row r="43" spans="1:11" ht="17.25">
      <c r="B43" s="218" t="s">
        <v>249</v>
      </c>
      <c r="C43" s="218"/>
      <c r="D43" s="218"/>
      <c r="E43" s="218"/>
      <c r="F43" s="218"/>
      <c r="G43" s="218"/>
      <c r="H43" s="218"/>
      <c r="I43" s="218"/>
      <c r="J43" s="218"/>
      <c r="K43" s="218"/>
    </row>
    <row r="44" spans="1:11" ht="17.25">
      <c r="B44" s="184" t="s">
        <v>250</v>
      </c>
      <c r="C44" s="189"/>
      <c r="D44" s="189"/>
      <c r="E44" s="189"/>
      <c r="F44" s="189"/>
      <c r="G44" s="189"/>
      <c r="H44" s="189"/>
      <c r="I44" s="189"/>
      <c r="J44" s="189"/>
    </row>
    <row r="45" spans="1:11" ht="41.25" customHeight="1">
      <c r="B45" s="213" t="s">
        <v>216</v>
      </c>
      <c r="C45" s="213"/>
      <c r="D45" s="213"/>
      <c r="E45" s="213"/>
      <c r="F45" s="213"/>
      <c r="G45" s="213"/>
      <c r="H45" s="213"/>
      <c r="I45" s="213"/>
      <c r="J45" s="213"/>
      <c r="K45" s="213"/>
    </row>
    <row r="46" spans="1:11" ht="18.75">
      <c r="B46" s="191"/>
    </row>
    <row r="47" spans="1:11" ht="48" customHeight="1">
      <c r="A47" s="192"/>
      <c r="B47" s="192" t="s">
        <v>251</v>
      </c>
      <c r="C47" s="184"/>
      <c r="D47" s="184"/>
      <c r="E47" s="184"/>
      <c r="F47" s="184"/>
      <c r="G47" s="184" t="s">
        <v>218</v>
      </c>
      <c r="H47" s="214" t="s">
        <v>219</v>
      </c>
      <c r="I47" s="214"/>
      <c r="J47" s="186" t="s">
        <v>220</v>
      </c>
      <c r="K47" s="184"/>
    </row>
    <row r="48" spans="1:11" ht="18.75">
      <c r="A48" s="192"/>
      <c r="B48" s="191"/>
      <c r="C48" s="184"/>
      <c r="D48" s="184"/>
      <c r="E48" s="184"/>
      <c r="F48" s="184"/>
      <c r="G48" s="194"/>
      <c r="H48" s="194"/>
      <c r="I48" s="195"/>
      <c r="J48" s="186"/>
      <c r="K48" s="184"/>
    </row>
    <row r="49" spans="1:11" ht="18.75">
      <c r="A49" s="192"/>
      <c r="B49" s="193" t="s">
        <v>221</v>
      </c>
      <c r="C49" s="193" t="s">
        <v>222</v>
      </c>
      <c r="D49" s="193" t="s">
        <v>223</v>
      </c>
      <c r="E49" s="196" t="s">
        <v>224</v>
      </c>
      <c r="F49" s="196" t="s">
        <v>225</v>
      </c>
      <c r="G49" s="214" t="s">
        <v>226</v>
      </c>
      <c r="H49" s="214"/>
      <c r="I49" s="214"/>
      <c r="J49" s="214"/>
      <c r="K49" s="192"/>
    </row>
    <row r="50" spans="1:11" ht="26.25" customHeight="1">
      <c r="B50" s="197" t="s">
        <v>252</v>
      </c>
      <c r="C50" s="197"/>
      <c r="D50" s="193" t="s">
        <v>228</v>
      </c>
      <c r="E50" s="193">
        <v>1</v>
      </c>
      <c r="F50" s="198"/>
      <c r="G50" s="215" t="s">
        <v>229</v>
      </c>
      <c r="H50" s="215"/>
      <c r="I50" s="215"/>
      <c r="J50" s="215"/>
    </row>
    <row r="51" spans="1:11" ht="93" customHeight="1">
      <c r="B51" s="197" t="s">
        <v>230</v>
      </c>
      <c r="C51" s="197"/>
      <c r="D51" s="193" t="s">
        <v>231</v>
      </c>
      <c r="E51" s="193" t="s">
        <v>232</v>
      </c>
      <c r="F51" s="199"/>
      <c r="G51" s="216" t="s">
        <v>233</v>
      </c>
      <c r="H51" s="216"/>
      <c r="I51" s="216"/>
      <c r="J51" s="216"/>
    </row>
    <row r="52" spans="1:11" ht="42" customHeight="1">
      <c r="B52" s="197" t="s">
        <v>234</v>
      </c>
      <c r="C52" s="200" t="s">
        <v>253</v>
      </c>
      <c r="D52" s="193" t="s">
        <v>236</v>
      </c>
      <c r="E52" s="193" t="s">
        <v>237</v>
      </c>
      <c r="F52" s="193" t="s">
        <v>238</v>
      </c>
      <c r="G52" s="217" t="s">
        <v>239</v>
      </c>
      <c r="H52" s="217"/>
      <c r="I52" s="217"/>
      <c r="J52" s="217"/>
    </row>
    <row r="53" spans="1:11" ht="84" customHeight="1">
      <c r="B53" s="200" t="s">
        <v>254</v>
      </c>
      <c r="C53" s="200" t="s">
        <v>253</v>
      </c>
      <c r="D53" s="193" t="s">
        <v>236</v>
      </c>
      <c r="E53" s="193" t="s">
        <v>237</v>
      </c>
      <c r="F53" s="199"/>
      <c r="G53" s="215" t="s">
        <v>255</v>
      </c>
      <c r="H53" s="215"/>
      <c r="I53" s="215"/>
      <c r="J53" s="215"/>
    </row>
    <row r="54" spans="1:11" ht="17.25">
      <c r="B54" s="184"/>
      <c r="C54" s="183"/>
      <c r="D54" s="185"/>
      <c r="E54" s="184"/>
      <c r="F54" s="184"/>
      <c r="G54" s="189"/>
      <c r="H54" s="201"/>
      <c r="I54" s="201"/>
      <c r="J54" s="189"/>
    </row>
    <row r="55" spans="1:11" ht="17.25">
      <c r="B55" s="213"/>
      <c r="C55" s="213"/>
      <c r="D55" s="213"/>
      <c r="E55" s="213"/>
      <c r="F55" s="213"/>
      <c r="G55" s="213"/>
      <c r="H55" s="213"/>
      <c r="I55" s="213"/>
      <c r="J55" s="213"/>
    </row>
  </sheetData>
  <mergeCells count="33">
    <mergeCell ref="G22:J22"/>
    <mergeCell ref="B2:K3"/>
    <mergeCell ref="B5:K5"/>
    <mergeCell ref="B9:K9"/>
    <mergeCell ref="B10:K10"/>
    <mergeCell ref="B11:K11"/>
    <mergeCell ref="B13:K13"/>
    <mergeCell ref="B14:K14"/>
    <mergeCell ref="B16:K16"/>
    <mergeCell ref="H18:I18"/>
    <mergeCell ref="G20:J20"/>
    <mergeCell ref="G21:J21"/>
    <mergeCell ref="B33:K33"/>
    <mergeCell ref="H35:I35"/>
    <mergeCell ref="G37:J37"/>
    <mergeCell ref="G38:J38"/>
    <mergeCell ref="G23:J23"/>
    <mergeCell ref="B26:J26"/>
    <mergeCell ref="B29:J29"/>
    <mergeCell ref="B55:J55"/>
    <mergeCell ref="B27:K27"/>
    <mergeCell ref="B30:K31"/>
    <mergeCell ref="H47:I47"/>
    <mergeCell ref="G49:J49"/>
    <mergeCell ref="G50:J50"/>
    <mergeCell ref="G51:J51"/>
    <mergeCell ref="G52:J52"/>
    <mergeCell ref="G53:J53"/>
    <mergeCell ref="G39:J39"/>
    <mergeCell ref="G40:J40"/>
    <mergeCell ref="B43:K43"/>
    <mergeCell ref="B45:K45"/>
    <mergeCell ref="B32:J32"/>
  </mergeCells>
  <phoneticPr fontId="3"/>
  <pageMargins left="0.7" right="0.7" top="0.75" bottom="0.75" header="0.3" footer="0.3"/>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I33"/>
  <sheetViews>
    <sheetView view="pageBreakPreview" zoomScale="70" zoomScaleNormal="70" zoomScaleSheetLayoutView="70" workbookViewId="0">
      <selection activeCell="B2" sqref="B2"/>
    </sheetView>
  </sheetViews>
  <sheetFormatPr defaultRowHeight="12"/>
  <cols>
    <col min="1" max="1" width="2.5703125" customWidth="1"/>
    <col min="2" max="2" width="35.28515625" customWidth="1"/>
    <col min="3" max="3" width="35.7109375" customWidth="1"/>
    <col min="4" max="4" width="10.7109375" customWidth="1"/>
    <col min="5" max="7" width="20.7109375" customWidth="1"/>
    <col min="8" max="8" width="15.7109375" customWidth="1"/>
    <col min="9" max="9" width="20.7109375" customWidth="1"/>
  </cols>
  <sheetData>
    <row r="1" spans="2:9" ht="40.15" customHeight="1">
      <c r="B1" s="168" t="s">
        <v>196</v>
      </c>
    </row>
    <row r="2" spans="2:9" ht="30" customHeight="1">
      <c r="B2" s="165" t="s">
        <v>191</v>
      </c>
      <c r="C2" s="166"/>
      <c r="D2" s="167"/>
      <c r="E2" s="165"/>
      <c r="F2" s="169"/>
      <c r="G2" s="169"/>
      <c r="H2" s="169"/>
    </row>
    <row r="3" spans="2:9" ht="30" customHeight="1">
      <c r="B3" s="142" t="s">
        <v>188</v>
      </c>
      <c r="C3" s="166"/>
      <c r="D3" s="167"/>
      <c r="E3" s="165"/>
      <c r="F3" s="169"/>
      <c r="G3" s="169"/>
      <c r="H3" s="169"/>
    </row>
    <row r="4" spans="2:9" ht="30" customHeight="1">
      <c r="B4" s="142"/>
      <c r="C4" s="166"/>
      <c r="D4" s="167"/>
      <c r="E4" s="165"/>
      <c r="F4" s="169"/>
      <c r="G4" s="169"/>
      <c r="H4" s="169"/>
    </row>
    <row r="5" spans="2:9" ht="30" customHeight="1">
      <c r="B5" s="165" t="s">
        <v>189</v>
      </c>
      <c r="C5" s="166"/>
      <c r="D5" s="167"/>
      <c r="E5" s="165"/>
      <c r="F5" s="169"/>
      <c r="G5" s="169"/>
      <c r="H5" s="169"/>
    </row>
    <row r="6" spans="2:9" s="150" customFormat="1" ht="30" customHeight="1">
      <c r="B6" s="165" t="s">
        <v>192</v>
      </c>
      <c r="C6" s="165"/>
      <c r="D6" s="167"/>
      <c r="E6" s="165"/>
      <c r="F6" s="167"/>
      <c r="G6" s="167"/>
      <c r="H6" s="167"/>
      <c r="I6"/>
    </row>
    <row r="7" spans="2:9" ht="30" customHeight="1">
      <c r="B7" s="205" t="s">
        <v>186</v>
      </c>
      <c r="C7" s="205"/>
      <c r="D7" s="205"/>
      <c r="E7" s="205"/>
      <c r="F7" s="205"/>
      <c r="G7" s="205"/>
      <c r="H7" s="205"/>
      <c r="I7" s="179"/>
    </row>
    <row r="8" spans="2:9" ht="30" customHeight="1">
      <c r="B8" s="165" t="s">
        <v>194</v>
      </c>
      <c r="C8" s="142"/>
      <c r="D8" s="148"/>
      <c r="E8" s="142"/>
      <c r="F8" s="148"/>
      <c r="G8" s="148"/>
      <c r="H8" s="148"/>
      <c r="I8" s="179"/>
    </row>
    <row r="9" spans="2:9" ht="30" customHeight="1">
      <c r="B9" s="165" t="s">
        <v>185</v>
      </c>
      <c r="C9" s="142"/>
      <c r="D9" s="148"/>
      <c r="E9" s="142"/>
      <c r="F9" s="148"/>
      <c r="G9" s="148"/>
      <c r="H9" s="148"/>
      <c r="I9" s="179"/>
    </row>
    <row r="10" spans="2:9" ht="30" customHeight="1">
      <c r="B10" s="221" t="s">
        <v>190</v>
      </c>
      <c r="C10" s="221"/>
      <c r="D10" s="221"/>
      <c r="E10" s="221"/>
      <c r="F10" s="221"/>
      <c r="G10" s="221"/>
      <c r="H10" s="221"/>
      <c r="I10" s="179"/>
    </row>
    <row r="11" spans="2:9" ht="49.9" customHeight="1">
      <c r="B11" s="205" t="s">
        <v>198</v>
      </c>
      <c r="C11" s="205"/>
      <c r="D11" s="205"/>
      <c r="E11" s="205"/>
      <c r="F11" s="205"/>
      <c r="G11" s="205"/>
      <c r="H11" s="205"/>
      <c r="I11" s="205"/>
    </row>
    <row r="12" spans="2:9" ht="30" customHeight="1">
      <c r="B12" s="165" t="s">
        <v>184</v>
      </c>
      <c r="C12" s="165"/>
      <c r="D12" s="167"/>
      <c r="E12" s="165"/>
      <c r="F12" s="167"/>
      <c r="G12" s="167"/>
      <c r="H12" s="167"/>
    </row>
    <row r="13" spans="2:9" ht="30" customHeight="1">
      <c r="B13" s="205" t="s">
        <v>202</v>
      </c>
      <c r="C13" s="205"/>
      <c r="D13" s="205"/>
      <c r="E13" s="205"/>
      <c r="F13" s="205"/>
      <c r="G13" s="205"/>
      <c r="H13" s="205"/>
      <c r="I13" s="205"/>
    </row>
    <row r="14" spans="2:9" ht="30" customHeight="1">
      <c r="B14" s="205" t="s">
        <v>180</v>
      </c>
      <c r="C14" s="206"/>
      <c r="D14" s="206"/>
      <c r="E14" s="206"/>
      <c r="F14" s="206"/>
      <c r="G14" s="206"/>
      <c r="H14" s="206"/>
    </row>
    <row r="15" spans="2:9" ht="30" customHeight="1">
      <c r="B15" s="205"/>
      <c r="C15" s="206"/>
      <c r="D15" s="206"/>
      <c r="E15" s="206"/>
      <c r="F15" s="206"/>
      <c r="G15" s="206"/>
      <c r="H15" s="206"/>
    </row>
    <row r="16" spans="2:9" ht="30" customHeight="1">
      <c r="B16" s="150" t="s">
        <v>174</v>
      </c>
      <c r="C16" s="150"/>
      <c r="D16" s="150"/>
      <c r="E16" s="150"/>
      <c r="F16" s="150"/>
      <c r="G16" s="150"/>
      <c r="H16" s="150"/>
    </row>
    <row r="17" spans="2:9" ht="30" customHeight="1">
      <c r="B17" s="150"/>
      <c r="C17" s="150"/>
      <c r="D17" s="150"/>
      <c r="E17" s="150"/>
      <c r="F17" s="150"/>
      <c r="G17" s="150"/>
      <c r="H17" s="150"/>
    </row>
    <row r="18" spans="2:9" ht="25.15" customHeight="1">
      <c r="B18" s="151"/>
    </row>
    <row r="19" spans="2:9" s="140" customFormat="1" ht="60" customHeight="1">
      <c r="B19" s="160" t="s">
        <v>203</v>
      </c>
      <c r="C19" s="143"/>
      <c r="D19" s="143"/>
      <c r="E19" s="143"/>
      <c r="F19" s="152" t="s">
        <v>173</v>
      </c>
      <c r="G19" s="203"/>
      <c r="H19" s="204"/>
      <c r="I19" s="171" t="s">
        <v>171</v>
      </c>
    </row>
    <row r="20" spans="2:9" s="140" customFormat="1" ht="10.15" customHeight="1">
      <c r="B20" s="151"/>
      <c r="C20" s="143"/>
      <c r="D20" s="143"/>
      <c r="E20" s="143"/>
      <c r="F20" s="152"/>
      <c r="G20" s="180"/>
      <c r="H20" s="180"/>
      <c r="I20" s="171"/>
    </row>
    <row r="21" spans="2:9" s="140" customFormat="1" ht="60" customHeight="1">
      <c r="B21" s="144" t="s">
        <v>155</v>
      </c>
      <c r="C21" s="155" t="s">
        <v>156</v>
      </c>
      <c r="D21" s="155" t="s">
        <v>157</v>
      </c>
      <c r="E21" s="145" t="s">
        <v>19</v>
      </c>
      <c r="F21" s="219" t="s">
        <v>24</v>
      </c>
      <c r="G21" s="219"/>
      <c r="H21" s="219"/>
      <c r="I21" s="219"/>
    </row>
    <row r="22" spans="2:9" ht="60" customHeight="1">
      <c r="B22" s="146" t="s">
        <v>163</v>
      </c>
      <c r="C22" s="146"/>
      <c r="D22" s="155" t="s">
        <v>158</v>
      </c>
      <c r="E22" s="146"/>
      <c r="F22" s="220" t="s">
        <v>164</v>
      </c>
      <c r="G22" s="220"/>
      <c r="H22" s="220"/>
      <c r="I22" s="220"/>
    </row>
    <row r="23" spans="2:9" ht="60" customHeight="1">
      <c r="B23" s="146" t="s">
        <v>159</v>
      </c>
      <c r="C23" s="146"/>
      <c r="D23" s="155" t="s">
        <v>158</v>
      </c>
      <c r="E23" s="146"/>
      <c r="F23" s="220" t="s">
        <v>164</v>
      </c>
      <c r="G23" s="220"/>
      <c r="H23" s="220"/>
      <c r="I23" s="220"/>
    </row>
    <row r="24" spans="2:9" ht="60" customHeight="1">
      <c r="B24" s="161" t="s">
        <v>170</v>
      </c>
      <c r="C24" s="161"/>
      <c r="D24" s="162" t="s">
        <v>158</v>
      </c>
      <c r="E24" s="165"/>
      <c r="F24" s="210" t="s">
        <v>164</v>
      </c>
      <c r="G24" s="210"/>
      <c r="H24" s="210"/>
      <c r="I24" s="210"/>
    </row>
    <row r="25" spans="2:9" ht="75" customHeight="1">
      <c r="B25" s="161" t="s">
        <v>165</v>
      </c>
      <c r="C25" s="163" t="s">
        <v>166</v>
      </c>
      <c r="D25" s="162" t="s">
        <v>162</v>
      </c>
      <c r="E25" s="164"/>
      <c r="F25" s="210" t="s">
        <v>176</v>
      </c>
      <c r="G25" s="210"/>
      <c r="H25" s="210"/>
      <c r="I25" s="210"/>
    </row>
    <row r="26" spans="2:9" ht="91.9" customHeight="1">
      <c r="B26" s="146" t="s">
        <v>187</v>
      </c>
      <c r="C26" s="147" t="s">
        <v>197</v>
      </c>
      <c r="D26" s="155" t="s">
        <v>162</v>
      </c>
      <c r="E26" s="141"/>
      <c r="F26" s="210" t="s">
        <v>193</v>
      </c>
      <c r="G26" s="210"/>
      <c r="H26" s="210"/>
      <c r="I26" s="210"/>
    </row>
    <row r="27" spans="2:9" ht="60" customHeight="1">
      <c r="B27" s="161" t="s">
        <v>160</v>
      </c>
      <c r="C27" s="163" t="s">
        <v>168</v>
      </c>
      <c r="D27" s="162" t="s">
        <v>161</v>
      </c>
      <c r="E27" s="161"/>
      <c r="F27" s="210" t="s">
        <v>169</v>
      </c>
      <c r="G27" s="210"/>
      <c r="H27" s="210"/>
      <c r="I27" s="210"/>
    </row>
    <row r="28" spans="2:9" ht="30" customHeight="1">
      <c r="B28" s="165"/>
      <c r="C28" s="166"/>
      <c r="D28" s="167"/>
      <c r="E28" s="165"/>
      <c r="F28" s="179"/>
      <c r="G28" s="179"/>
      <c r="H28" s="179"/>
      <c r="I28" s="179"/>
    </row>
    <row r="29" spans="2:9" ht="25.15" customHeight="1">
      <c r="B29" s="142"/>
      <c r="C29" s="142"/>
      <c r="D29" s="148"/>
      <c r="E29" s="142"/>
      <c r="F29" s="148"/>
      <c r="G29" s="148"/>
      <c r="H29" s="148"/>
    </row>
    <row r="30" spans="2:9" ht="30" customHeight="1">
      <c r="B30" s="150"/>
      <c r="C30" s="150"/>
      <c r="D30" s="150"/>
      <c r="E30" s="150"/>
      <c r="F30" s="150"/>
      <c r="G30" s="150"/>
      <c r="H30" s="150"/>
    </row>
    <row r="31" spans="2:9" ht="30" customHeight="1">
      <c r="B31" s="150"/>
      <c r="C31" s="150"/>
      <c r="D31" s="150"/>
      <c r="E31" s="150"/>
      <c r="F31" s="150"/>
      <c r="G31" s="150"/>
      <c r="H31" s="150"/>
    </row>
    <row r="32" spans="2:9" ht="30" customHeight="1">
      <c r="B32" s="150"/>
      <c r="C32" s="150"/>
      <c r="D32" s="150"/>
      <c r="E32" s="150"/>
      <c r="F32" s="150"/>
      <c r="G32" s="150"/>
      <c r="H32" s="150"/>
    </row>
    <row r="33" spans="2:8" ht="30" customHeight="1">
      <c r="B33" s="150"/>
      <c r="C33" s="150"/>
      <c r="D33" s="150"/>
      <c r="E33" s="150"/>
      <c r="F33" s="150"/>
      <c r="G33" s="150"/>
      <c r="H33" s="150"/>
    </row>
  </sheetData>
  <mergeCells count="13">
    <mergeCell ref="F23:I23"/>
    <mergeCell ref="F24:I24"/>
    <mergeCell ref="F25:I25"/>
    <mergeCell ref="F26:I26"/>
    <mergeCell ref="F27:I27"/>
    <mergeCell ref="G19:H19"/>
    <mergeCell ref="F21:I21"/>
    <mergeCell ref="F22:I22"/>
    <mergeCell ref="B11:I11"/>
    <mergeCell ref="B7:H7"/>
    <mergeCell ref="B13:I13"/>
    <mergeCell ref="B14:H15"/>
    <mergeCell ref="B10:H10"/>
  </mergeCells>
  <phoneticPr fontId="3"/>
  <pageMargins left="0.7" right="0.7" top="0.75" bottom="0.75" header="0.3" footer="0.3"/>
  <pageSetup paperSize="9" scale="5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8"/>
  <sheetViews>
    <sheetView workbookViewId="0"/>
  </sheetViews>
  <sheetFormatPr defaultRowHeight="12"/>
  <cols>
    <col min="1" max="1" width="6" customWidth="1"/>
    <col min="2" max="3" width="4.42578125" customWidth="1"/>
    <col min="4" max="4" width="13.7109375" customWidth="1"/>
    <col min="5" max="5" width="8.85546875" customWidth="1"/>
    <col min="7" max="7" width="9.7109375" customWidth="1"/>
    <col min="8" max="8" width="15" customWidth="1"/>
    <col min="9" max="9" width="6.140625" customWidth="1"/>
    <col min="11" max="11" width="11.85546875" customWidth="1"/>
  </cols>
  <sheetData>
    <row r="1" spans="1:19">
      <c r="A1" t="s">
        <v>138</v>
      </c>
    </row>
    <row r="2" spans="1:19">
      <c r="B2" t="s">
        <v>141</v>
      </c>
    </row>
    <row r="4" spans="1:19" ht="25.5" customHeight="1">
      <c r="A4" s="15" t="s">
        <v>81</v>
      </c>
      <c r="B4" s="5" t="s">
        <v>0</v>
      </c>
      <c r="C4" s="5"/>
      <c r="D4" s="3" t="s">
        <v>4</v>
      </c>
      <c r="E4" s="6" t="s">
        <v>2</v>
      </c>
      <c r="F4" s="5" t="s">
        <v>1</v>
      </c>
      <c r="G4" s="5" t="s">
        <v>3</v>
      </c>
      <c r="H4" s="3" t="s">
        <v>5</v>
      </c>
      <c r="I4" s="15" t="s">
        <v>66</v>
      </c>
      <c r="J4" s="3" t="s">
        <v>63</v>
      </c>
      <c r="K4" s="11" t="s">
        <v>24</v>
      </c>
    </row>
    <row r="5" spans="1:19">
      <c r="A5" s="9"/>
      <c r="B5" s="5">
        <v>1</v>
      </c>
      <c r="C5" s="5"/>
      <c r="D5" s="5" t="s">
        <v>34</v>
      </c>
      <c r="E5" s="8">
        <v>4</v>
      </c>
      <c r="F5" s="8">
        <v>3</v>
      </c>
      <c r="G5" s="8">
        <v>193</v>
      </c>
      <c r="H5" s="45" t="str">
        <f>IF(A5="○",IF(E5&lt;0.6,ROUND(F5*G5,1),ROUND(G5*E5*2+G5*F5+F5*E5*2,1)),"")</f>
        <v/>
      </c>
      <c r="I5" s="7" t="s">
        <v>51</v>
      </c>
      <c r="J5" s="7">
        <f>IF(I5="防除",IF(E5&lt;0.6,ROUND(F5*G5,1),ROUND(G5*E5*2+G5*F5+F5*E5*2,1)),"")</f>
        <v>2147</v>
      </c>
      <c r="K5" s="11"/>
      <c r="L5" s="35">
        <f>SUM(I5:I10)</f>
        <v>0</v>
      </c>
    </row>
    <row r="6" spans="1:19">
      <c r="A6" s="9"/>
      <c r="B6" s="5">
        <v>2</v>
      </c>
      <c r="C6" s="5"/>
      <c r="D6" s="5" t="s">
        <v>34</v>
      </c>
      <c r="E6" s="8">
        <v>4.5</v>
      </c>
      <c r="F6" s="8">
        <v>4</v>
      </c>
      <c r="G6" s="8">
        <v>40.9</v>
      </c>
      <c r="H6" s="45" t="str">
        <f t="shared" ref="H6:H50" si="0">IF(A6="○",IF(E6&lt;0.6,ROUND(F6*G6,1),ROUND(G6*E6*2+G6*F6+F6*E6*2,1)),"")</f>
        <v/>
      </c>
      <c r="I6" s="7" t="s">
        <v>51</v>
      </c>
      <c r="J6" s="7">
        <f t="shared" ref="J6:J50" si="1">IF(I6="防除",IF(E6&lt;0.6,ROUND(F6*G6,1),ROUND(G6*E6*2+G6*F6+F6*E6*2,1)),"")</f>
        <v>567.70000000000005</v>
      </c>
      <c r="K6" s="11"/>
    </row>
    <row r="7" spans="1:19">
      <c r="A7" s="9"/>
      <c r="B7" s="5">
        <v>3</v>
      </c>
      <c r="C7" s="5"/>
      <c r="D7" s="5" t="s">
        <v>34</v>
      </c>
      <c r="E7" s="8">
        <v>4.5</v>
      </c>
      <c r="F7" s="8">
        <v>3</v>
      </c>
      <c r="G7" s="8">
        <v>54.6</v>
      </c>
      <c r="H7" s="45" t="str">
        <f t="shared" si="0"/>
        <v/>
      </c>
      <c r="I7" s="7" t="s">
        <v>51</v>
      </c>
      <c r="J7" s="7">
        <f t="shared" si="1"/>
        <v>682.2</v>
      </c>
      <c r="K7" s="11"/>
      <c r="M7" s="222"/>
      <c r="N7" s="222"/>
      <c r="O7" s="222"/>
      <c r="P7" s="222"/>
      <c r="Q7" s="2"/>
    </row>
    <row r="8" spans="1:19">
      <c r="A8" s="9"/>
      <c r="B8" s="5">
        <v>4</v>
      </c>
      <c r="C8" s="5"/>
      <c r="D8" s="5" t="s">
        <v>34</v>
      </c>
      <c r="E8" s="8">
        <v>3.3</v>
      </c>
      <c r="F8" s="8">
        <v>2.8</v>
      </c>
      <c r="G8" s="8">
        <v>16</v>
      </c>
      <c r="H8" s="45" t="str">
        <f t="shared" si="0"/>
        <v/>
      </c>
      <c r="I8" s="7" t="s">
        <v>51</v>
      </c>
      <c r="J8" s="7">
        <f t="shared" si="1"/>
        <v>168.9</v>
      </c>
      <c r="K8" s="11"/>
      <c r="M8" s="222"/>
      <c r="N8" s="222"/>
      <c r="O8" s="222"/>
      <c r="P8" s="222"/>
      <c r="Q8" s="1"/>
    </row>
    <row r="9" spans="1:19">
      <c r="A9" s="9"/>
      <c r="B9" s="5">
        <v>5</v>
      </c>
      <c r="C9" s="5"/>
      <c r="D9" s="5" t="s">
        <v>34</v>
      </c>
      <c r="E9" s="8">
        <v>5.8</v>
      </c>
      <c r="F9" s="8">
        <v>5</v>
      </c>
      <c r="G9" s="8">
        <v>24</v>
      </c>
      <c r="H9" s="45" t="str">
        <f t="shared" si="0"/>
        <v/>
      </c>
      <c r="I9" s="7" t="s">
        <v>51</v>
      </c>
      <c r="J9" s="7">
        <f t="shared" si="1"/>
        <v>456.4</v>
      </c>
      <c r="K9" s="11"/>
      <c r="M9" s="222"/>
      <c r="N9" s="222"/>
      <c r="O9" s="222"/>
      <c r="P9" s="222"/>
      <c r="Q9" s="1"/>
    </row>
    <row r="10" spans="1:19">
      <c r="A10" s="9"/>
      <c r="B10" s="5">
        <v>6</v>
      </c>
      <c r="C10" s="5"/>
      <c r="D10" s="5" t="s">
        <v>34</v>
      </c>
      <c r="E10" s="8">
        <v>4.5</v>
      </c>
      <c r="F10" s="8">
        <v>4.5</v>
      </c>
      <c r="G10" s="8">
        <v>13.2</v>
      </c>
      <c r="H10" s="45" t="str">
        <f t="shared" si="0"/>
        <v/>
      </c>
      <c r="I10" s="7" t="s">
        <v>51</v>
      </c>
      <c r="J10" s="7">
        <f t="shared" si="1"/>
        <v>218.7</v>
      </c>
      <c r="K10" s="11"/>
    </row>
    <row r="11" spans="1:19">
      <c r="A11" s="9"/>
      <c r="B11" s="5">
        <v>7</v>
      </c>
      <c r="C11" s="5"/>
      <c r="D11" s="5" t="s">
        <v>34</v>
      </c>
      <c r="E11" s="8">
        <v>4.5</v>
      </c>
      <c r="F11" s="8">
        <v>4</v>
      </c>
      <c r="G11" s="8">
        <v>5.8</v>
      </c>
      <c r="H11" s="45" t="str">
        <f t="shared" si="0"/>
        <v/>
      </c>
      <c r="I11" s="7" t="s">
        <v>51</v>
      </c>
      <c r="J11" s="7">
        <f t="shared" si="1"/>
        <v>111.4</v>
      </c>
      <c r="K11" s="11"/>
      <c r="S11" s="1"/>
    </row>
    <row r="12" spans="1:19">
      <c r="A12" s="9"/>
      <c r="B12" s="5">
        <v>8</v>
      </c>
      <c r="C12" s="5"/>
      <c r="D12" s="5" t="s">
        <v>34</v>
      </c>
      <c r="E12" s="8">
        <v>6.2</v>
      </c>
      <c r="F12" s="8">
        <v>4.5</v>
      </c>
      <c r="G12" s="8">
        <v>47</v>
      </c>
      <c r="H12" s="45" t="str">
        <f t="shared" si="0"/>
        <v/>
      </c>
      <c r="I12" s="7" t="s">
        <v>51</v>
      </c>
      <c r="J12" s="7">
        <f t="shared" si="1"/>
        <v>850.1</v>
      </c>
      <c r="K12" s="11"/>
    </row>
    <row r="13" spans="1:19">
      <c r="A13" s="9"/>
      <c r="B13" s="5">
        <v>9</v>
      </c>
      <c r="C13" s="5"/>
      <c r="D13" s="5" t="s">
        <v>34</v>
      </c>
      <c r="E13" s="8">
        <v>5.5</v>
      </c>
      <c r="F13" s="8">
        <v>5</v>
      </c>
      <c r="G13" s="8">
        <v>24</v>
      </c>
      <c r="H13" s="45" t="str">
        <f t="shared" si="0"/>
        <v/>
      </c>
      <c r="I13" s="7" t="s">
        <v>51</v>
      </c>
      <c r="J13" s="7">
        <f t="shared" si="1"/>
        <v>439</v>
      </c>
      <c r="K13" s="11"/>
    </row>
    <row r="14" spans="1:19">
      <c r="A14" s="9"/>
      <c r="B14" s="5">
        <v>10</v>
      </c>
      <c r="C14" s="5"/>
      <c r="D14" s="5" t="s">
        <v>34</v>
      </c>
      <c r="E14" s="8">
        <v>6.5</v>
      </c>
      <c r="F14" s="8">
        <v>7</v>
      </c>
      <c r="G14" s="8">
        <v>17</v>
      </c>
      <c r="H14" s="45" t="str">
        <f t="shared" si="0"/>
        <v/>
      </c>
      <c r="I14" s="7" t="s">
        <v>51</v>
      </c>
      <c r="J14" s="7">
        <f t="shared" si="1"/>
        <v>431</v>
      </c>
      <c r="K14" s="11"/>
    </row>
    <row r="15" spans="1:19">
      <c r="A15" s="9"/>
      <c r="B15" s="5">
        <v>11</v>
      </c>
      <c r="C15" s="5"/>
      <c r="D15" s="5" t="s">
        <v>34</v>
      </c>
      <c r="E15" s="8">
        <v>7.5</v>
      </c>
      <c r="F15" s="8">
        <v>6.5</v>
      </c>
      <c r="G15" s="8">
        <v>3.4</v>
      </c>
      <c r="H15" s="45" t="str">
        <f t="shared" si="0"/>
        <v/>
      </c>
      <c r="I15" s="7" t="s">
        <v>51</v>
      </c>
      <c r="J15" s="7">
        <f t="shared" si="1"/>
        <v>170.6</v>
      </c>
      <c r="K15" s="11"/>
    </row>
    <row r="16" spans="1:19">
      <c r="A16" s="9"/>
      <c r="B16" s="5">
        <v>12</v>
      </c>
      <c r="C16" s="5"/>
      <c r="D16" s="5" t="s">
        <v>34</v>
      </c>
      <c r="E16" s="8">
        <v>5.5</v>
      </c>
      <c r="F16" s="8">
        <v>5</v>
      </c>
      <c r="G16" s="8">
        <v>6</v>
      </c>
      <c r="H16" s="45" t="str">
        <f t="shared" si="0"/>
        <v/>
      </c>
      <c r="I16" s="7" t="s">
        <v>51</v>
      </c>
      <c r="J16" s="7">
        <f t="shared" si="1"/>
        <v>151</v>
      </c>
      <c r="K16" s="11"/>
    </row>
    <row r="17" spans="1:17">
      <c r="A17" s="9"/>
      <c r="B17" s="5">
        <v>13</v>
      </c>
      <c r="C17" s="5"/>
      <c r="D17" s="5" t="s">
        <v>34</v>
      </c>
      <c r="E17" s="8">
        <v>4.8</v>
      </c>
      <c r="F17" s="8">
        <v>5</v>
      </c>
      <c r="G17" s="8">
        <v>18</v>
      </c>
      <c r="H17" s="45" t="str">
        <f t="shared" si="0"/>
        <v/>
      </c>
      <c r="I17" s="7" t="s">
        <v>51</v>
      </c>
      <c r="J17" s="7">
        <f t="shared" si="1"/>
        <v>310.8</v>
      </c>
      <c r="K17" s="11"/>
    </row>
    <row r="18" spans="1:17">
      <c r="A18" s="9"/>
      <c r="B18" s="5">
        <v>14</v>
      </c>
      <c r="C18" s="5"/>
      <c r="D18" s="5" t="s">
        <v>35</v>
      </c>
      <c r="E18" s="8">
        <v>1.8</v>
      </c>
      <c r="F18" s="8">
        <v>1.6</v>
      </c>
      <c r="G18" s="8">
        <v>192.5</v>
      </c>
      <c r="H18" s="45" t="str">
        <f t="shared" si="0"/>
        <v/>
      </c>
      <c r="I18" s="7" t="s">
        <v>51</v>
      </c>
      <c r="J18" s="7">
        <f t="shared" si="1"/>
        <v>1006.8</v>
      </c>
      <c r="K18" s="11"/>
      <c r="Q18" s="1"/>
    </row>
    <row r="19" spans="1:17">
      <c r="A19" s="9"/>
      <c r="B19" s="5">
        <v>15</v>
      </c>
      <c r="C19" s="5"/>
      <c r="D19" s="5" t="s">
        <v>35</v>
      </c>
      <c r="E19" s="8">
        <v>1.6</v>
      </c>
      <c r="F19" s="8">
        <v>1.6</v>
      </c>
      <c r="G19" s="8">
        <v>14.5</v>
      </c>
      <c r="H19" s="45" t="str">
        <f t="shared" si="0"/>
        <v/>
      </c>
      <c r="I19" s="7" t="s">
        <v>51</v>
      </c>
      <c r="J19" s="7">
        <f t="shared" si="1"/>
        <v>74.7</v>
      </c>
      <c r="K19" s="11"/>
    </row>
    <row r="20" spans="1:17">
      <c r="A20" s="9"/>
      <c r="B20" s="5"/>
      <c r="C20" s="5"/>
      <c r="D20" s="5"/>
      <c r="E20" s="8"/>
      <c r="F20" s="8"/>
      <c r="G20" s="8"/>
      <c r="H20" s="45" t="str">
        <f t="shared" si="0"/>
        <v/>
      </c>
      <c r="I20" s="7"/>
      <c r="J20" s="7" t="str">
        <f t="shared" si="1"/>
        <v/>
      </c>
      <c r="K20" s="11"/>
    </row>
    <row r="21" spans="1:17">
      <c r="A21" s="9"/>
      <c r="B21" s="5"/>
      <c r="C21" s="5"/>
      <c r="D21" s="5"/>
      <c r="E21" s="8"/>
      <c r="F21" s="8"/>
      <c r="G21" s="8"/>
      <c r="H21" s="45" t="str">
        <f t="shared" si="0"/>
        <v/>
      </c>
      <c r="I21" s="7"/>
      <c r="J21" s="7" t="str">
        <f t="shared" si="1"/>
        <v/>
      </c>
      <c r="K21" s="11"/>
    </row>
    <row r="22" spans="1:17">
      <c r="A22" s="9"/>
      <c r="B22" s="5"/>
      <c r="C22" s="5"/>
      <c r="D22" s="5"/>
      <c r="E22" s="8"/>
      <c r="F22" s="8"/>
      <c r="G22" s="8"/>
      <c r="H22" s="45" t="str">
        <f t="shared" si="0"/>
        <v/>
      </c>
      <c r="I22" s="7"/>
      <c r="J22" s="7" t="str">
        <f t="shared" si="1"/>
        <v/>
      </c>
      <c r="K22" s="11"/>
    </row>
    <row r="23" spans="1:17">
      <c r="A23" s="9"/>
      <c r="B23" s="5"/>
      <c r="C23" s="5"/>
      <c r="D23" s="5"/>
      <c r="E23" s="8"/>
      <c r="F23" s="8"/>
      <c r="G23" s="8"/>
      <c r="H23" s="45" t="str">
        <f t="shared" si="0"/>
        <v/>
      </c>
      <c r="I23" s="7"/>
      <c r="J23" s="7" t="str">
        <f t="shared" si="1"/>
        <v/>
      </c>
      <c r="K23" s="11"/>
    </row>
    <row r="24" spans="1:17">
      <c r="A24" s="9"/>
      <c r="B24" s="5"/>
      <c r="C24" s="5"/>
      <c r="D24" s="5"/>
      <c r="E24" s="8"/>
      <c r="F24" s="8"/>
      <c r="G24" s="8"/>
      <c r="H24" s="45" t="str">
        <f t="shared" si="0"/>
        <v/>
      </c>
      <c r="I24" s="7"/>
      <c r="J24" s="7" t="str">
        <f t="shared" si="1"/>
        <v/>
      </c>
      <c r="K24" s="11"/>
    </row>
    <row r="25" spans="1:17">
      <c r="A25" s="9"/>
      <c r="B25" s="5"/>
      <c r="C25" s="5"/>
      <c r="D25" s="5"/>
      <c r="E25" s="8"/>
      <c r="F25" s="8"/>
      <c r="G25" s="8"/>
      <c r="H25" s="45" t="str">
        <f t="shared" si="0"/>
        <v/>
      </c>
      <c r="I25" s="7"/>
      <c r="J25" s="7" t="str">
        <f t="shared" si="1"/>
        <v/>
      </c>
      <c r="K25" s="11"/>
    </row>
    <row r="26" spans="1:17">
      <c r="A26" s="9"/>
      <c r="B26" s="5"/>
      <c r="C26" s="5"/>
      <c r="D26" s="5"/>
      <c r="E26" s="8"/>
      <c r="F26" s="8"/>
      <c r="G26" s="8"/>
      <c r="H26" s="45" t="str">
        <f t="shared" si="0"/>
        <v/>
      </c>
      <c r="I26" s="7"/>
      <c r="J26" s="7" t="str">
        <f t="shared" si="1"/>
        <v/>
      </c>
      <c r="K26" s="11"/>
    </row>
    <row r="27" spans="1:17">
      <c r="A27" s="9"/>
      <c r="B27" s="5"/>
      <c r="C27" s="5"/>
      <c r="D27" s="5"/>
      <c r="E27" s="8"/>
      <c r="F27" s="8"/>
      <c r="G27" s="8"/>
      <c r="H27" s="45" t="str">
        <f t="shared" si="0"/>
        <v/>
      </c>
      <c r="I27" s="7"/>
      <c r="J27" s="7" t="str">
        <f t="shared" si="1"/>
        <v/>
      </c>
      <c r="K27" s="11"/>
    </row>
    <row r="28" spans="1:17">
      <c r="A28" s="9"/>
      <c r="B28" s="5"/>
      <c r="C28" s="5"/>
      <c r="D28" s="5"/>
      <c r="E28" s="8"/>
      <c r="F28" s="8"/>
      <c r="G28" s="8"/>
      <c r="H28" s="45" t="str">
        <f t="shared" si="0"/>
        <v/>
      </c>
      <c r="I28" s="7"/>
      <c r="J28" s="7" t="str">
        <f t="shared" si="1"/>
        <v/>
      </c>
      <c r="K28" s="11"/>
    </row>
    <row r="29" spans="1:17">
      <c r="A29" s="9"/>
      <c r="B29" s="5"/>
      <c r="C29" s="5"/>
      <c r="D29" s="5"/>
      <c r="E29" s="8"/>
      <c r="F29" s="8"/>
      <c r="G29" s="8"/>
      <c r="H29" s="45" t="str">
        <f t="shared" si="0"/>
        <v/>
      </c>
      <c r="I29" s="7"/>
      <c r="J29" s="7" t="str">
        <f t="shared" si="1"/>
        <v/>
      </c>
      <c r="K29" s="11"/>
    </row>
    <row r="30" spans="1:17">
      <c r="A30" s="9"/>
      <c r="B30" s="5"/>
      <c r="C30" s="5"/>
      <c r="D30" s="5"/>
      <c r="E30" s="8"/>
      <c r="F30" s="8"/>
      <c r="G30" s="8"/>
      <c r="H30" s="45" t="str">
        <f t="shared" si="0"/>
        <v/>
      </c>
      <c r="I30" s="7"/>
      <c r="J30" s="7" t="str">
        <f t="shared" si="1"/>
        <v/>
      </c>
      <c r="K30" s="11"/>
    </row>
    <row r="31" spans="1:17">
      <c r="A31" s="9"/>
      <c r="B31" s="5"/>
      <c r="C31" s="5"/>
      <c r="D31" s="5"/>
      <c r="E31" s="8"/>
      <c r="F31" s="8"/>
      <c r="G31" s="8"/>
      <c r="H31" s="45" t="str">
        <f t="shared" si="0"/>
        <v/>
      </c>
      <c r="I31" s="7"/>
      <c r="J31" s="7" t="str">
        <f t="shared" si="1"/>
        <v/>
      </c>
      <c r="K31" s="11"/>
    </row>
    <row r="32" spans="1:17">
      <c r="A32" s="9"/>
      <c r="B32" s="5"/>
      <c r="C32" s="5"/>
      <c r="D32" s="5"/>
      <c r="E32" s="8"/>
      <c r="F32" s="8"/>
      <c r="G32" s="8"/>
      <c r="H32" s="45" t="str">
        <f t="shared" si="0"/>
        <v/>
      </c>
      <c r="I32" s="7"/>
      <c r="J32" s="7" t="str">
        <f t="shared" si="1"/>
        <v/>
      </c>
      <c r="K32" s="11"/>
    </row>
    <row r="33" spans="1:11">
      <c r="A33" s="9"/>
      <c r="B33" s="5"/>
      <c r="C33" s="5"/>
      <c r="D33" s="5"/>
      <c r="E33" s="8"/>
      <c r="F33" s="8"/>
      <c r="G33" s="8"/>
      <c r="H33" s="45" t="str">
        <f t="shared" si="0"/>
        <v/>
      </c>
      <c r="I33" s="7"/>
      <c r="J33" s="7" t="str">
        <f t="shared" si="1"/>
        <v/>
      </c>
      <c r="K33" s="11"/>
    </row>
    <row r="34" spans="1:11">
      <c r="A34" s="9"/>
      <c r="B34" s="5"/>
      <c r="C34" s="5"/>
      <c r="D34" s="5"/>
      <c r="E34" s="8"/>
      <c r="F34" s="8"/>
      <c r="G34" s="8"/>
      <c r="H34" s="45" t="str">
        <f t="shared" si="0"/>
        <v/>
      </c>
      <c r="I34" s="7"/>
      <c r="J34" s="7" t="str">
        <f t="shared" si="1"/>
        <v/>
      </c>
      <c r="K34" s="11"/>
    </row>
    <row r="35" spans="1:11">
      <c r="A35" s="9"/>
      <c r="B35" s="5"/>
      <c r="C35" s="5"/>
      <c r="D35" s="5"/>
      <c r="E35" s="8"/>
      <c r="F35" s="8"/>
      <c r="G35" s="8"/>
      <c r="H35" s="45" t="str">
        <f t="shared" si="0"/>
        <v/>
      </c>
      <c r="I35" s="7"/>
      <c r="J35" s="7" t="str">
        <f t="shared" si="1"/>
        <v/>
      </c>
      <c r="K35" s="11"/>
    </row>
    <row r="36" spans="1:11">
      <c r="A36" s="9"/>
      <c r="B36" s="5"/>
      <c r="C36" s="5"/>
      <c r="D36" s="5"/>
      <c r="E36" s="8"/>
      <c r="F36" s="8"/>
      <c r="G36" s="8"/>
      <c r="H36" s="45" t="str">
        <f t="shared" si="0"/>
        <v/>
      </c>
      <c r="I36" s="7"/>
      <c r="J36" s="7" t="str">
        <f t="shared" si="1"/>
        <v/>
      </c>
      <c r="K36" s="11"/>
    </row>
    <row r="37" spans="1:11">
      <c r="A37" s="9"/>
      <c r="B37" s="5"/>
      <c r="C37" s="5"/>
      <c r="D37" s="5"/>
      <c r="E37" s="8"/>
      <c r="F37" s="8"/>
      <c r="G37" s="8"/>
      <c r="H37" s="45" t="str">
        <f t="shared" si="0"/>
        <v/>
      </c>
      <c r="I37" s="7"/>
      <c r="J37" s="7" t="str">
        <f t="shared" si="1"/>
        <v/>
      </c>
      <c r="K37" s="11"/>
    </row>
    <row r="38" spans="1:11">
      <c r="A38" s="9"/>
      <c r="B38" s="5"/>
      <c r="C38" s="5"/>
      <c r="D38" s="5"/>
      <c r="E38" s="8"/>
      <c r="F38" s="8"/>
      <c r="G38" s="8"/>
      <c r="H38" s="45" t="str">
        <f t="shared" si="0"/>
        <v/>
      </c>
      <c r="I38" s="7"/>
      <c r="J38" s="7" t="str">
        <f t="shared" si="1"/>
        <v/>
      </c>
      <c r="K38" s="11"/>
    </row>
    <row r="39" spans="1:11">
      <c r="A39" s="9"/>
      <c r="B39" s="5"/>
      <c r="C39" s="5"/>
      <c r="D39" s="5"/>
      <c r="E39" s="8"/>
      <c r="F39" s="8"/>
      <c r="G39" s="8"/>
      <c r="H39" s="45" t="str">
        <f t="shared" si="0"/>
        <v/>
      </c>
      <c r="I39" s="7"/>
      <c r="J39" s="7" t="str">
        <f t="shared" si="1"/>
        <v/>
      </c>
      <c r="K39" s="11"/>
    </row>
    <row r="40" spans="1:11">
      <c r="A40" s="9"/>
      <c r="B40" s="5"/>
      <c r="C40" s="5"/>
      <c r="D40" s="5"/>
      <c r="E40" s="8"/>
      <c r="F40" s="8"/>
      <c r="G40" s="8"/>
      <c r="H40" s="45" t="str">
        <f t="shared" si="0"/>
        <v/>
      </c>
      <c r="I40" s="7"/>
      <c r="J40" s="7" t="str">
        <f t="shared" si="1"/>
        <v/>
      </c>
      <c r="K40" s="11"/>
    </row>
    <row r="41" spans="1:11">
      <c r="A41" s="9"/>
      <c r="B41" s="5"/>
      <c r="C41" s="5"/>
      <c r="D41" s="5"/>
      <c r="E41" s="8"/>
      <c r="F41" s="8"/>
      <c r="G41" s="8"/>
      <c r="H41" s="45" t="str">
        <f t="shared" si="0"/>
        <v/>
      </c>
      <c r="I41" s="7"/>
      <c r="J41" s="7" t="str">
        <f t="shared" si="1"/>
        <v/>
      </c>
      <c r="K41" s="11"/>
    </row>
    <row r="42" spans="1:11">
      <c r="A42" s="9"/>
      <c r="B42" s="5"/>
      <c r="C42" s="5"/>
      <c r="D42" s="5"/>
      <c r="E42" s="8"/>
      <c r="F42" s="8"/>
      <c r="G42" s="8"/>
      <c r="H42" s="45" t="str">
        <f t="shared" si="0"/>
        <v/>
      </c>
      <c r="I42" s="7"/>
      <c r="J42" s="7" t="str">
        <f t="shared" si="1"/>
        <v/>
      </c>
      <c r="K42" s="11"/>
    </row>
    <row r="43" spans="1:11">
      <c r="A43" s="9"/>
      <c r="B43" s="5"/>
      <c r="C43" s="5"/>
      <c r="D43" s="5"/>
      <c r="E43" s="8"/>
      <c r="F43" s="8"/>
      <c r="G43" s="8"/>
      <c r="H43" s="45" t="str">
        <f t="shared" si="0"/>
        <v/>
      </c>
      <c r="I43" s="7"/>
      <c r="J43" s="7" t="str">
        <f t="shared" si="1"/>
        <v/>
      </c>
      <c r="K43" s="11"/>
    </row>
    <row r="44" spans="1:11">
      <c r="A44" s="9"/>
      <c r="B44" s="5"/>
      <c r="C44" s="5"/>
      <c r="D44" s="5"/>
      <c r="E44" s="8"/>
      <c r="F44" s="8"/>
      <c r="G44" s="8"/>
      <c r="H44" s="45" t="str">
        <f t="shared" si="0"/>
        <v/>
      </c>
      <c r="I44" s="7"/>
      <c r="J44" s="7" t="str">
        <f t="shared" si="1"/>
        <v/>
      </c>
      <c r="K44" s="11"/>
    </row>
    <row r="45" spans="1:11">
      <c r="A45" s="9"/>
      <c r="B45" s="5"/>
      <c r="C45" s="5"/>
      <c r="D45" s="5"/>
      <c r="E45" s="8"/>
      <c r="F45" s="8"/>
      <c r="G45" s="8"/>
      <c r="H45" s="45" t="str">
        <f t="shared" si="0"/>
        <v/>
      </c>
      <c r="I45" s="7"/>
      <c r="J45" s="7" t="str">
        <f t="shared" si="1"/>
        <v/>
      </c>
      <c r="K45" s="11"/>
    </row>
    <row r="46" spans="1:11">
      <c r="A46" s="13"/>
      <c r="B46" s="5"/>
      <c r="C46" s="5"/>
      <c r="D46" s="5"/>
      <c r="E46" s="5"/>
      <c r="F46" s="5"/>
      <c r="G46" s="5"/>
      <c r="H46" s="45" t="str">
        <f t="shared" si="0"/>
        <v/>
      </c>
      <c r="I46" s="7"/>
      <c r="J46" s="7" t="str">
        <f t="shared" si="1"/>
        <v/>
      </c>
      <c r="K46" s="11"/>
    </row>
    <row r="47" spans="1:11">
      <c r="A47" s="13"/>
      <c r="B47" s="5"/>
      <c r="C47" s="5"/>
      <c r="D47" s="5"/>
      <c r="E47" s="5"/>
      <c r="F47" s="5"/>
      <c r="G47" s="5"/>
      <c r="H47" s="45" t="str">
        <f t="shared" si="0"/>
        <v/>
      </c>
      <c r="I47" s="7"/>
      <c r="J47" s="7" t="str">
        <f t="shared" si="1"/>
        <v/>
      </c>
      <c r="K47" s="11"/>
    </row>
    <row r="48" spans="1:11">
      <c r="A48" s="13"/>
      <c r="B48" s="5"/>
      <c r="C48" s="5"/>
      <c r="D48" s="5"/>
      <c r="E48" s="5"/>
      <c r="F48" s="5"/>
      <c r="G48" s="5"/>
      <c r="H48" s="45" t="str">
        <f t="shared" si="0"/>
        <v/>
      </c>
      <c r="I48" s="7"/>
      <c r="J48" s="7" t="str">
        <f t="shared" si="1"/>
        <v/>
      </c>
      <c r="K48" s="11"/>
    </row>
    <row r="49" spans="1:13">
      <c r="A49" s="13"/>
      <c r="B49" s="5"/>
      <c r="C49" s="5"/>
      <c r="D49" s="5"/>
      <c r="E49" s="5"/>
      <c r="F49" s="5"/>
      <c r="G49" s="5"/>
      <c r="H49" s="45" t="str">
        <f t="shared" si="0"/>
        <v/>
      </c>
      <c r="I49" s="7"/>
      <c r="J49" s="7" t="str">
        <f t="shared" si="1"/>
        <v/>
      </c>
      <c r="K49" s="11"/>
    </row>
    <row r="50" spans="1:13">
      <c r="A50" s="13"/>
      <c r="B50" s="5"/>
      <c r="C50" s="5"/>
      <c r="D50" s="5"/>
      <c r="E50" s="5"/>
      <c r="F50" s="5"/>
      <c r="G50" s="5"/>
      <c r="H50" s="45" t="str">
        <f t="shared" si="0"/>
        <v/>
      </c>
      <c r="I50" s="7"/>
      <c r="J50" s="7" t="str">
        <f t="shared" si="1"/>
        <v/>
      </c>
      <c r="K50" s="11"/>
    </row>
    <row r="51" spans="1:13">
      <c r="D51" t="s">
        <v>23</v>
      </c>
    </row>
    <row r="52" spans="1:13">
      <c r="D52" s="227" t="s">
        <v>18</v>
      </c>
      <c r="E52" s="227"/>
      <c r="F52" s="227" t="s">
        <v>7</v>
      </c>
      <c r="G52" s="227"/>
      <c r="H52" s="9" t="s">
        <v>19</v>
      </c>
      <c r="I52" s="12"/>
      <c r="J52" s="40"/>
    </row>
    <row r="53" spans="1:13">
      <c r="D53" s="223" t="s">
        <v>79</v>
      </c>
      <c r="E53" s="224"/>
      <c r="F53" s="227" t="s">
        <v>36</v>
      </c>
      <c r="G53" s="227"/>
      <c r="H53" s="16">
        <f>SUMIF(E5:E50,"&lt;0.6",H5:H50)</f>
        <v>0</v>
      </c>
      <c r="I53" s="11" t="s">
        <v>26</v>
      </c>
      <c r="J53" s="39"/>
      <c r="M53" t="s">
        <v>64</v>
      </c>
    </row>
    <row r="54" spans="1:13">
      <c r="D54" s="225"/>
      <c r="E54" s="226"/>
      <c r="F54" s="227" t="s">
        <v>37</v>
      </c>
      <c r="G54" s="227"/>
      <c r="H54" s="118">
        <f>SUMIF(E5:E50,"&lt;3.0",H5:H50)-SUMIF(E5:E50,"&lt;0.6",H5:H50)</f>
        <v>0</v>
      </c>
      <c r="I54" s="11" t="s">
        <v>26</v>
      </c>
      <c r="J54" s="39"/>
    </row>
    <row r="55" spans="1:13">
      <c r="D55" s="223" t="s">
        <v>82</v>
      </c>
      <c r="E55" s="224"/>
      <c r="F55" s="227" t="s">
        <v>52</v>
      </c>
      <c r="G55" s="227"/>
      <c r="H55" s="16">
        <f>SUMIF(E5:E50,"&lt;0.6",J5:J50)</f>
        <v>0</v>
      </c>
      <c r="I55" s="11" t="s">
        <v>26</v>
      </c>
    </row>
    <row r="56" spans="1:13">
      <c r="D56" s="225"/>
      <c r="E56" s="226"/>
      <c r="F56" s="227" t="s">
        <v>53</v>
      </c>
      <c r="G56" s="227"/>
      <c r="H56" s="118">
        <f>SUMIF(E5:E50,"&lt;3.0",J5:J50)-SUMIF(E5:E50,"&lt;0.6",J5:J50)</f>
        <v>1081.5</v>
      </c>
      <c r="I56" s="11" t="s">
        <v>26</v>
      </c>
    </row>
    <row r="58" spans="1:13">
      <c r="H58" s="1"/>
      <c r="I58" s="1"/>
      <c r="J58" s="1"/>
    </row>
  </sheetData>
  <mergeCells count="14">
    <mergeCell ref="D55:E56"/>
    <mergeCell ref="F55:G55"/>
    <mergeCell ref="F56:G56"/>
    <mergeCell ref="M7:N7"/>
    <mergeCell ref="F54:G54"/>
    <mergeCell ref="D52:E52"/>
    <mergeCell ref="F52:G52"/>
    <mergeCell ref="F53:G53"/>
    <mergeCell ref="D53:E54"/>
    <mergeCell ref="O7:P7"/>
    <mergeCell ref="M8:N8"/>
    <mergeCell ref="O8:P8"/>
    <mergeCell ref="M9:N9"/>
    <mergeCell ref="O9:P9"/>
  </mergeCells>
  <phoneticPr fontId="3"/>
  <printOptions horizontalCentered="1"/>
  <pageMargins left="0.51" right="0.4"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E67"/>
  <sheetViews>
    <sheetView workbookViewId="0"/>
  </sheetViews>
  <sheetFormatPr defaultRowHeight="12"/>
  <cols>
    <col min="1" max="1" width="3.42578125" customWidth="1"/>
    <col min="2" max="2" width="4.7109375" customWidth="1"/>
    <col min="5" max="5" width="18.7109375" customWidth="1"/>
    <col min="6" max="6" width="16.7109375" customWidth="1"/>
    <col min="7" max="7" width="9.5703125" bestFit="1" customWidth="1"/>
    <col min="8" max="8" width="3.85546875" customWidth="1"/>
    <col min="9" max="9" width="8.7109375" customWidth="1"/>
    <col min="10" max="10" width="4.7109375" customWidth="1"/>
    <col min="11" max="11" width="5.7109375" customWidth="1"/>
    <col min="12" max="12" width="5.7109375" style="2" customWidth="1"/>
    <col min="13" max="13" width="3.7109375" customWidth="1"/>
    <col min="14" max="14" width="13.7109375" customWidth="1"/>
    <col min="15" max="15" width="5.28515625" customWidth="1"/>
    <col min="16" max="16" width="0.140625" style="14" customWidth="1"/>
    <col min="17" max="18" width="6.7109375" style="14" hidden="1" customWidth="1"/>
    <col min="19" max="19" width="5.28515625" customWidth="1"/>
    <col min="20" max="20" width="7.7109375" customWidth="1"/>
    <col min="21" max="21" width="4.85546875" customWidth="1"/>
    <col min="22" max="22" width="6.28515625" style="31" hidden="1" customWidth="1"/>
    <col min="23" max="26" width="8.7109375" style="31" hidden="1" customWidth="1"/>
    <col min="27" max="27" width="4.85546875" customWidth="1"/>
    <col min="28" max="28" width="1.140625" customWidth="1"/>
    <col min="29" max="29" width="5.7109375" style="2" customWidth="1"/>
    <col min="30" max="30" width="3.7109375" customWidth="1"/>
    <col min="31" max="31" width="13.7109375" customWidth="1"/>
    <col min="32" max="32" width="5.28515625" customWidth="1"/>
    <col min="33" max="33" width="0.140625" style="14" customWidth="1"/>
    <col min="34" max="35" width="6.7109375" style="14" hidden="1" customWidth="1"/>
    <col min="36" max="36" width="5.28515625" customWidth="1"/>
    <col min="37" max="37" width="7.7109375" customWidth="1"/>
    <col min="38" max="38" width="4.85546875" customWidth="1"/>
    <col min="39" max="39" width="6.28515625" hidden="1" customWidth="1"/>
    <col min="40" max="40" width="7.7109375" hidden="1" customWidth="1"/>
    <col min="41" max="43" width="8.42578125" hidden="1" customWidth="1"/>
    <col min="44" max="44" width="4.85546875" customWidth="1"/>
    <col min="45" max="45" width="0.85546875" customWidth="1"/>
    <col min="46" max="46" width="5.28515625" customWidth="1"/>
    <col min="47" max="47" width="7.140625" customWidth="1"/>
    <col min="48" max="48" width="15" customWidth="1"/>
    <col min="53" max="53" width="5.85546875" customWidth="1"/>
    <col min="54" max="54" width="9.28515625" customWidth="1"/>
    <col min="55" max="55" width="13.28515625" customWidth="1"/>
    <col min="56" max="56" width="0.140625" customWidth="1"/>
    <col min="57" max="57" width="0.85546875" customWidth="1"/>
  </cols>
  <sheetData>
    <row r="1" spans="2:57">
      <c r="L1" s="17" t="s">
        <v>39</v>
      </c>
      <c r="AT1" t="s">
        <v>139</v>
      </c>
    </row>
    <row r="2" spans="2:57">
      <c r="M2" t="s">
        <v>143</v>
      </c>
      <c r="AU2" t="s">
        <v>144</v>
      </c>
    </row>
    <row r="3" spans="2:57" ht="6" customHeight="1"/>
    <row r="4" spans="2:57" ht="25.5" customHeight="1">
      <c r="L4" s="15" t="s">
        <v>50</v>
      </c>
      <c r="M4" s="18" t="s">
        <v>0</v>
      </c>
      <c r="N4" s="19" t="s">
        <v>4</v>
      </c>
      <c r="O4" s="15" t="s">
        <v>27</v>
      </c>
      <c r="P4" s="20" t="s">
        <v>16</v>
      </c>
      <c r="Q4" s="20" t="s">
        <v>8</v>
      </c>
      <c r="R4" s="20" t="s">
        <v>43</v>
      </c>
      <c r="S4" s="19" t="s">
        <v>6</v>
      </c>
      <c r="T4" s="19" t="s">
        <v>7</v>
      </c>
      <c r="U4" s="19"/>
      <c r="V4" s="32" t="s">
        <v>56</v>
      </c>
      <c r="W4" s="48" t="s">
        <v>72</v>
      </c>
      <c r="X4" s="48" t="s">
        <v>73</v>
      </c>
      <c r="Y4" s="48" t="s">
        <v>75</v>
      </c>
      <c r="Z4" s="48" t="s">
        <v>77</v>
      </c>
      <c r="AA4" s="15" t="s">
        <v>66</v>
      </c>
      <c r="AB4" s="22"/>
      <c r="AC4" s="15" t="s">
        <v>50</v>
      </c>
      <c r="AD4" s="18" t="s">
        <v>0</v>
      </c>
      <c r="AE4" s="19" t="s">
        <v>4</v>
      </c>
      <c r="AF4" s="15" t="s">
        <v>27</v>
      </c>
      <c r="AG4" s="20" t="s">
        <v>16</v>
      </c>
      <c r="AH4" s="20" t="s">
        <v>8</v>
      </c>
      <c r="AI4" s="20" t="s">
        <v>43</v>
      </c>
      <c r="AJ4" s="19" t="s">
        <v>6</v>
      </c>
      <c r="AK4" s="19" t="s">
        <v>7</v>
      </c>
      <c r="AL4" s="19"/>
      <c r="AM4" s="32" t="s">
        <v>56</v>
      </c>
      <c r="AN4" s="47" t="s">
        <v>72</v>
      </c>
      <c r="AO4" s="47" t="s">
        <v>73</v>
      </c>
      <c r="AP4" s="48" t="s">
        <v>75</v>
      </c>
      <c r="AQ4" s="48" t="s">
        <v>77</v>
      </c>
      <c r="AR4" s="15" t="s">
        <v>66</v>
      </c>
      <c r="AS4" s="120"/>
      <c r="AT4" s="54" t="s">
        <v>80</v>
      </c>
      <c r="AU4" s="41" t="s">
        <v>0</v>
      </c>
      <c r="AV4" s="41" t="s">
        <v>4</v>
      </c>
      <c r="AW4" s="42" t="s">
        <v>2</v>
      </c>
      <c r="AX4" s="43" t="s">
        <v>1</v>
      </c>
      <c r="AY4" s="43" t="s">
        <v>3</v>
      </c>
      <c r="AZ4" s="41" t="s">
        <v>5</v>
      </c>
      <c r="BA4" s="15" t="s">
        <v>66</v>
      </c>
      <c r="BB4" s="43" t="s">
        <v>63</v>
      </c>
      <c r="BC4" s="53" t="s">
        <v>24</v>
      </c>
      <c r="BE4" s="120"/>
    </row>
    <row r="5" spans="2:57">
      <c r="C5" s="2" t="s">
        <v>39</v>
      </c>
      <c r="D5" s="2"/>
      <c r="E5" s="2"/>
      <c r="F5" s="2"/>
      <c r="G5" s="4"/>
      <c r="L5" s="44"/>
      <c r="M5" s="18">
        <v>1</v>
      </c>
      <c r="N5" s="18" t="s">
        <v>70</v>
      </c>
      <c r="O5" s="23">
        <v>2.7</v>
      </c>
      <c r="P5" s="24" t="str">
        <f t="shared" ref="P5:P30" si="0">IF(L5="○",IF(U5="球形",O5,""),"")</f>
        <v/>
      </c>
      <c r="Q5" s="24" t="str">
        <f t="shared" ref="Q5:Q30" si="1">IF(L5="○",IF(U5="円筒",O5,""),"")</f>
        <v/>
      </c>
      <c r="R5" s="25" t="str">
        <f>IF(L5="○",IF(T5="高木",S5,""),"")</f>
        <v/>
      </c>
      <c r="S5" s="26">
        <v>0.24</v>
      </c>
      <c r="T5" s="18" t="str">
        <f t="shared" ref="T5:T52" si="2">IF(N5="","",IF(O5&lt;3,"低・中木","高木"))</f>
        <v>低・中木</v>
      </c>
      <c r="U5" s="26" t="s">
        <v>8</v>
      </c>
      <c r="V5" s="33" t="str">
        <f t="shared" ref="V5:V29" si="3">IF(AA5="防除",IF(T5="高木",S5,""),"")</f>
        <v/>
      </c>
      <c r="W5" s="34">
        <f t="shared" ref="W5:W25" si="4">IF($AA5="防除",IF($T5="低・中木",IF($S5=0,"?",IF($S5&gt;0,IF($S5&lt;0.3,$O5,""),"")),""),"")</f>
        <v>2.7</v>
      </c>
      <c r="X5" s="33" t="str">
        <f t="shared" ref="X5:X25" si="5">IF($AA5="防除",IF($T5="低・中木",IF($S5=0.3,$O5,IF($S5&gt;0.3,IF($S5&lt;0.6,$O5,""),"")),""),"")</f>
        <v/>
      </c>
      <c r="Y5" s="33" t="str">
        <f>IF(AA5="防除",IF(T5="低・中木",IF(S5=0.6,O5,IF(S5&gt;0.6,IF(S5&lt;0.9,O5,""),"")),""),"")</f>
        <v/>
      </c>
      <c r="Z5" s="34" t="str">
        <f>IF(AA5="防除",IF(T5="低・中木",IF(S5=0.9,O5,IF(S5&gt;0.9,O5,"")),""),"")</f>
        <v/>
      </c>
      <c r="AA5" s="26" t="s">
        <v>51</v>
      </c>
      <c r="AB5" s="27"/>
      <c r="AC5" s="44"/>
      <c r="AD5" s="18">
        <v>64</v>
      </c>
      <c r="AE5" s="18" t="s">
        <v>44</v>
      </c>
      <c r="AF5" s="23">
        <v>3</v>
      </c>
      <c r="AG5" s="24" t="str">
        <f>IF(AC5="○",IF(AL5="球形",AF5,""),"")</f>
        <v/>
      </c>
      <c r="AH5" s="24" t="str">
        <f>IF(AC5="○",IF(AL5="円筒",AF5,""),"")</f>
        <v/>
      </c>
      <c r="AI5" s="25" t="str">
        <f t="shared" ref="AI5:AI27" si="6">IF(AC5="○",IF(AK5="高木",AJ5,""),"")</f>
        <v/>
      </c>
      <c r="AJ5" s="26">
        <v>0.42</v>
      </c>
      <c r="AK5" s="18" t="str">
        <f t="shared" ref="AK5:AK27" si="7">IF(AE5="","",IF(AF5&lt;3,"低・中木","高木"))</f>
        <v>高木</v>
      </c>
      <c r="AL5" s="26"/>
      <c r="AM5" s="33">
        <f t="shared" ref="AM5:AM27" si="8">IF(AR5="防除",IF(AK5="高木",AJ5,""),"")</f>
        <v>0.42</v>
      </c>
      <c r="AN5" s="34" t="str">
        <f t="shared" ref="AN5:AN25" si="9">IF($AR5="防除",IF($AK5="低・中木",IF($AJ5=0,"?",IF($AJ5&gt;0,IF($AJ5&lt;0.3,$AF5,""),"")),""),"")</f>
        <v/>
      </c>
      <c r="AO5" s="33" t="str">
        <f t="shared" ref="AO5:AO25" si="10">IF($AR5="防除",IF($AK5="低・中木",IF($AJ5=0.3,$AF5,IF($AJ5&gt;0.3,IF($AJ5&lt;0.6,$AF5,""),"")),""),"")</f>
        <v/>
      </c>
      <c r="AP5" s="33" t="str">
        <f>IF($AR5="防除",IF($AK5="低・中木",IF($AJ5=0.6,$AF5,IF($AJ5&gt;0.6,IF($AJ5&lt;0.9,$AF5,""),"")),""),"")</f>
        <v/>
      </c>
      <c r="AQ5" s="34" t="str">
        <f>IF($AR5="防除",IF($AK5="低・中木",IF($AJ5=0.9,AF5,IF($AJ5&gt;0.9,$AF5,"")),""),"")</f>
        <v/>
      </c>
      <c r="AR5" s="26" t="s">
        <v>51</v>
      </c>
      <c r="AS5" s="119"/>
      <c r="AT5" s="9" t="s">
        <v>137</v>
      </c>
      <c r="AU5" s="43">
        <v>122</v>
      </c>
      <c r="AV5" s="43" t="s">
        <v>147</v>
      </c>
      <c r="AW5" s="131">
        <v>0.8</v>
      </c>
      <c r="AX5" s="131">
        <v>1.3</v>
      </c>
      <c r="AY5" s="131">
        <v>1.5</v>
      </c>
      <c r="AZ5" s="132">
        <f t="shared" ref="AZ5:AZ28" si="11">IF(AT5="○",IF(AW5&lt;0.6,ROUND(AX5*AY5,1),ROUND(AY5*AW5*2+AY5*AX5+AX5*AW5*2,1)),"")</f>
        <v>6.4</v>
      </c>
      <c r="BA5" s="43" t="s">
        <v>51</v>
      </c>
      <c r="BB5" s="132">
        <f t="shared" ref="BB5:BB28" si="12">IF(BA5="防除",IF(AW5&lt;0.6,ROUND(AX5*AY5,1),ROUND(AY5*AW5*2+AY5*AX5+AX5*AW5*2,1)),"")</f>
        <v>6.4</v>
      </c>
      <c r="BC5" s="11"/>
      <c r="BE5" s="119"/>
    </row>
    <row r="6" spans="2:57" ht="12" customHeight="1">
      <c r="C6" s="123" t="s">
        <v>40</v>
      </c>
      <c r="D6" s="123"/>
      <c r="E6" s="2"/>
      <c r="F6" s="2"/>
      <c r="G6" s="4"/>
      <c r="L6" s="3"/>
      <c r="M6" s="18">
        <v>2</v>
      </c>
      <c r="N6" s="18" t="s">
        <v>44</v>
      </c>
      <c r="O6" s="23">
        <v>3</v>
      </c>
      <c r="P6" s="24" t="str">
        <f t="shared" si="0"/>
        <v/>
      </c>
      <c r="Q6" s="24" t="str">
        <f t="shared" si="1"/>
        <v/>
      </c>
      <c r="R6" s="25" t="str">
        <f>IF(L6="○",IF(T6="高木",S6,""),"")</f>
        <v/>
      </c>
      <c r="S6" s="26">
        <v>0.36</v>
      </c>
      <c r="T6" s="18" t="str">
        <f t="shared" si="2"/>
        <v>高木</v>
      </c>
      <c r="U6" s="26" t="s">
        <v>8</v>
      </c>
      <c r="V6" s="33">
        <f t="shared" si="3"/>
        <v>0.36</v>
      </c>
      <c r="W6" s="34" t="str">
        <f t="shared" si="4"/>
        <v/>
      </c>
      <c r="X6" s="33" t="str">
        <f t="shared" si="5"/>
        <v/>
      </c>
      <c r="Y6" s="33" t="str">
        <f t="shared" ref="Y6:Y25" si="13">IF($AA6="防除",IF($T6="低・中木",IF($S6=0.6,$O6,IF($S6&gt;0.6,IF($S6&lt;0.9,$O6,""),"")),""),"")</f>
        <v/>
      </c>
      <c r="Z6" s="34" t="str">
        <f t="shared" ref="Z6:Z25" si="14">IF($AA6="防除",IF($T6="低・中木",IF($S6=0.9,O6,IF($S6&gt;0.9,$O6,"")),""),"")</f>
        <v/>
      </c>
      <c r="AA6" s="26" t="s">
        <v>51</v>
      </c>
      <c r="AB6" s="27"/>
      <c r="AC6" s="44"/>
      <c r="AD6" s="18">
        <v>65</v>
      </c>
      <c r="AE6" s="18" t="s">
        <v>70</v>
      </c>
      <c r="AF6" s="23">
        <v>3.6</v>
      </c>
      <c r="AG6" s="24" t="str">
        <f t="shared" ref="AG6:AG27" si="15">IF(AC6="○",IF(AL6="球形",AF6,""),"")</f>
        <v/>
      </c>
      <c r="AH6" s="24" t="str">
        <f t="shared" ref="AH6:AH27" si="16">IF(AC6="○",IF(AL6="円筒",AF6,""),"")</f>
        <v/>
      </c>
      <c r="AI6" s="25" t="str">
        <f t="shared" si="6"/>
        <v/>
      </c>
      <c r="AJ6" s="26">
        <v>1.33</v>
      </c>
      <c r="AK6" s="18" t="str">
        <f t="shared" si="7"/>
        <v>高木</v>
      </c>
      <c r="AL6" s="18"/>
      <c r="AM6" s="33">
        <f t="shared" si="8"/>
        <v>1.33</v>
      </c>
      <c r="AN6" s="34" t="str">
        <f t="shared" si="9"/>
        <v/>
      </c>
      <c r="AO6" s="33" t="str">
        <f t="shared" si="10"/>
        <v/>
      </c>
      <c r="AP6" s="33" t="str">
        <f t="shared" ref="AP6:AP25" si="17">IF($AR6="防除",IF($AK6="低・中木",IF($AJ6=0.6,$AF6,IF($AJ6&gt;0.6,IF($AJ6&lt;0.9,$AF6,""),"")),""),"")</f>
        <v/>
      </c>
      <c r="AQ6" s="34" t="str">
        <f>IF($AR6="防除",IF($AK6="低・中木",IF($AJ6=0.9,AF6,IF($AJ6&gt;0.9,$AF6,"")),""),"")</f>
        <v/>
      </c>
      <c r="AR6" s="26" t="s">
        <v>51</v>
      </c>
      <c r="AS6" s="119"/>
      <c r="AT6" s="9" t="s">
        <v>137</v>
      </c>
      <c r="AU6" s="43">
        <v>123</v>
      </c>
      <c r="AV6" s="43" t="s">
        <v>148</v>
      </c>
      <c r="AW6" s="131">
        <v>1.35</v>
      </c>
      <c r="AX6" s="131">
        <v>1.3</v>
      </c>
      <c r="AY6" s="131">
        <v>8</v>
      </c>
      <c r="AZ6" s="132">
        <f t="shared" si="11"/>
        <v>35.5</v>
      </c>
      <c r="BA6" s="43" t="s">
        <v>51</v>
      </c>
      <c r="BB6" s="132">
        <f t="shared" si="12"/>
        <v>35.5</v>
      </c>
      <c r="BC6" s="11"/>
      <c r="BE6" s="119"/>
    </row>
    <row r="7" spans="2:57" ht="12" customHeight="1">
      <c r="B7" s="13"/>
      <c r="C7" s="12" t="s">
        <v>18</v>
      </c>
      <c r="D7" s="3"/>
      <c r="E7" s="3" t="s">
        <v>7</v>
      </c>
      <c r="F7" s="3"/>
      <c r="G7" s="9" t="s">
        <v>19</v>
      </c>
      <c r="H7" s="11"/>
      <c r="I7" s="9" t="s">
        <v>57</v>
      </c>
      <c r="J7" s="12"/>
      <c r="L7" s="44"/>
      <c r="M7" s="18">
        <v>3</v>
      </c>
      <c r="N7" s="18" t="s">
        <v>45</v>
      </c>
      <c r="O7" s="23">
        <v>4.5</v>
      </c>
      <c r="P7" s="24" t="str">
        <f t="shared" si="0"/>
        <v/>
      </c>
      <c r="Q7" s="24" t="str">
        <f t="shared" si="1"/>
        <v/>
      </c>
      <c r="R7" s="25" t="str">
        <f>IF(L7="○",IF(T7="高木",S7,""),"")</f>
        <v/>
      </c>
      <c r="S7" s="26">
        <v>0.55000000000000004</v>
      </c>
      <c r="T7" s="18" t="str">
        <f t="shared" si="2"/>
        <v>高木</v>
      </c>
      <c r="U7" s="26"/>
      <c r="V7" s="33">
        <f t="shared" si="3"/>
        <v>0.55000000000000004</v>
      </c>
      <c r="W7" s="34" t="str">
        <f t="shared" si="4"/>
        <v/>
      </c>
      <c r="X7" s="33" t="str">
        <f t="shared" si="5"/>
        <v/>
      </c>
      <c r="Y7" s="33" t="str">
        <f t="shared" si="13"/>
        <v/>
      </c>
      <c r="Z7" s="34" t="str">
        <f t="shared" si="14"/>
        <v/>
      </c>
      <c r="AA7" s="26" t="s">
        <v>51</v>
      </c>
      <c r="AB7" s="27"/>
      <c r="AC7" s="44"/>
      <c r="AD7" s="18">
        <v>66</v>
      </c>
      <c r="AE7" s="18" t="s">
        <v>83</v>
      </c>
      <c r="AF7" s="23">
        <v>1</v>
      </c>
      <c r="AG7" s="24" t="str">
        <f t="shared" si="15"/>
        <v/>
      </c>
      <c r="AH7" s="24" t="str">
        <f t="shared" si="16"/>
        <v/>
      </c>
      <c r="AI7" s="25" t="str">
        <f t="shared" si="6"/>
        <v/>
      </c>
      <c r="AJ7" s="26">
        <v>0.45</v>
      </c>
      <c r="AK7" s="18" t="str">
        <f t="shared" si="7"/>
        <v>低・中木</v>
      </c>
      <c r="AL7" s="26" t="s">
        <v>8</v>
      </c>
      <c r="AM7" s="33" t="str">
        <f t="shared" si="8"/>
        <v/>
      </c>
      <c r="AN7" s="34" t="str">
        <f t="shared" si="9"/>
        <v/>
      </c>
      <c r="AO7" s="33">
        <f t="shared" si="10"/>
        <v>1</v>
      </c>
      <c r="AP7" s="33" t="str">
        <f t="shared" si="17"/>
        <v/>
      </c>
      <c r="AQ7" s="34" t="str">
        <f>IF($AR7="防除",IF($AK7="低・中木",IF($AJ7=0.9,AF7,IF($AJ7&gt;0.9,$AF7,"")),""),"")</f>
        <v/>
      </c>
      <c r="AR7" s="26" t="s">
        <v>51</v>
      </c>
      <c r="AS7" s="119"/>
      <c r="AT7" s="9" t="s">
        <v>137</v>
      </c>
      <c r="AU7" s="43">
        <v>124</v>
      </c>
      <c r="AV7" s="43" t="s">
        <v>147</v>
      </c>
      <c r="AW7" s="131">
        <v>0.65</v>
      </c>
      <c r="AX7" s="131">
        <v>1.3</v>
      </c>
      <c r="AY7" s="131">
        <v>3.3</v>
      </c>
      <c r="AZ7" s="132">
        <f t="shared" si="11"/>
        <v>10.3</v>
      </c>
      <c r="BA7" s="43" t="s">
        <v>51</v>
      </c>
      <c r="BB7" s="132">
        <f t="shared" si="12"/>
        <v>10.3</v>
      </c>
      <c r="BC7" s="11"/>
      <c r="BE7" s="119"/>
    </row>
    <row r="8" spans="2:57" ht="12" customHeight="1">
      <c r="B8" s="233" t="s">
        <v>152</v>
      </c>
      <c r="C8" s="125" t="s">
        <v>79</v>
      </c>
      <c r="D8" s="21"/>
      <c r="E8" s="9" t="s">
        <v>21</v>
      </c>
      <c r="F8" s="11"/>
      <c r="G8" s="16">
        <f>SUMIF($AW$5:$AW$62,"&lt;0.6",$AZ$5:$AZ$62)</f>
        <v>3.6</v>
      </c>
      <c r="H8" s="12" t="s">
        <v>26</v>
      </c>
      <c r="I8" s="13"/>
      <c r="J8" s="11"/>
      <c r="L8" s="44"/>
      <c r="M8" s="18">
        <v>4</v>
      </c>
      <c r="N8" s="18" t="s">
        <v>47</v>
      </c>
      <c r="O8" s="23">
        <v>3.2</v>
      </c>
      <c r="P8" s="24" t="str">
        <f t="shared" si="0"/>
        <v/>
      </c>
      <c r="Q8" s="24" t="str">
        <f t="shared" si="1"/>
        <v/>
      </c>
      <c r="R8" s="25" t="str">
        <f>IF(L8="○",IF(T8="高木",S8,""),"")</f>
        <v/>
      </c>
      <c r="S8" s="26">
        <v>0.4</v>
      </c>
      <c r="T8" s="18" t="str">
        <f t="shared" si="2"/>
        <v>高木</v>
      </c>
      <c r="U8" s="26" t="s">
        <v>8</v>
      </c>
      <c r="V8" s="33">
        <f t="shared" si="3"/>
        <v>0.4</v>
      </c>
      <c r="W8" s="34" t="str">
        <f t="shared" si="4"/>
        <v/>
      </c>
      <c r="X8" s="33" t="str">
        <f t="shared" si="5"/>
        <v/>
      </c>
      <c r="Y8" s="33" t="str">
        <f t="shared" si="13"/>
        <v/>
      </c>
      <c r="Z8" s="34" t="str">
        <f t="shared" si="14"/>
        <v/>
      </c>
      <c r="AA8" s="26" t="s">
        <v>51</v>
      </c>
      <c r="AB8" s="27"/>
      <c r="AC8" s="44"/>
      <c r="AD8" s="18">
        <v>67</v>
      </c>
      <c r="AE8" s="18" t="s">
        <v>69</v>
      </c>
      <c r="AF8" s="23">
        <v>3</v>
      </c>
      <c r="AG8" s="24" t="str">
        <f t="shared" si="15"/>
        <v/>
      </c>
      <c r="AH8" s="24" t="str">
        <f t="shared" si="16"/>
        <v/>
      </c>
      <c r="AI8" s="25" t="str">
        <f t="shared" si="6"/>
        <v/>
      </c>
      <c r="AJ8" s="26">
        <v>0.24</v>
      </c>
      <c r="AK8" s="18" t="str">
        <f t="shared" si="7"/>
        <v>高木</v>
      </c>
      <c r="AL8" s="26" t="s">
        <v>8</v>
      </c>
      <c r="AM8" s="33">
        <f t="shared" si="8"/>
        <v>0.24</v>
      </c>
      <c r="AN8" s="34" t="str">
        <f t="shared" si="9"/>
        <v/>
      </c>
      <c r="AO8" s="33" t="str">
        <f t="shared" si="10"/>
        <v/>
      </c>
      <c r="AP8" s="33" t="str">
        <f t="shared" si="17"/>
        <v/>
      </c>
      <c r="AQ8" s="34" t="str">
        <f>IF($AR8="防除",IF($AK8="低・中木",IF($AJ8=0.9,AF8,IF($AJ8&gt;0.9,$AF8,"")),""),"")</f>
        <v/>
      </c>
      <c r="AR8" s="26" t="s">
        <v>51</v>
      </c>
      <c r="AS8" s="119"/>
      <c r="AT8" s="9" t="s">
        <v>137</v>
      </c>
      <c r="AU8" s="43">
        <v>125</v>
      </c>
      <c r="AV8" s="43" t="s">
        <v>149</v>
      </c>
      <c r="AW8" s="131" t="s">
        <v>154</v>
      </c>
      <c r="AX8" s="131" t="s">
        <v>154</v>
      </c>
      <c r="AY8" s="131" t="s">
        <v>154</v>
      </c>
      <c r="AZ8" s="132" t="e">
        <f t="shared" si="11"/>
        <v>#VALUE!</v>
      </c>
      <c r="BA8" s="43" t="s">
        <v>51</v>
      </c>
      <c r="BB8" s="132" t="e">
        <f t="shared" si="12"/>
        <v>#VALUE!</v>
      </c>
      <c r="BC8" s="11"/>
      <c r="BE8" s="119"/>
    </row>
    <row r="9" spans="2:57" ht="12" customHeight="1">
      <c r="B9" s="234"/>
      <c r="C9" s="126"/>
      <c r="D9" s="127"/>
      <c r="E9" s="9" t="s">
        <v>22</v>
      </c>
      <c r="F9" s="11"/>
      <c r="G9" s="16">
        <f>SUMIF($AW$5:$AW$62,"&lt;3.0",$AZ$5:$AZ$62)-SUMIF($AW$5:$AW$62,"&lt;0.6",$AZ$5:$AZ$62)</f>
        <v>805.30000000000007</v>
      </c>
      <c r="H9" s="21" t="s">
        <v>26</v>
      </c>
      <c r="I9" s="13"/>
      <c r="J9" s="11"/>
      <c r="L9" s="44"/>
      <c r="M9" s="18">
        <v>5</v>
      </c>
      <c r="N9" s="18" t="s">
        <v>48</v>
      </c>
      <c r="O9" s="23">
        <v>3.7</v>
      </c>
      <c r="P9" s="24" t="str">
        <f t="shared" si="0"/>
        <v/>
      </c>
      <c r="Q9" s="24" t="str">
        <f t="shared" si="1"/>
        <v/>
      </c>
      <c r="R9" s="25" t="str">
        <f>IF(L9="○",IF(T9="高木",S9,""),"")</f>
        <v/>
      </c>
      <c r="S9" s="26">
        <v>0.55000000000000004</v>
      </c>
      <c r="T9" s="18" t="str">
        <f t="shared" si="2"/>
        <v>高木</v>
      </c>
      <c r="U9" s="26"/>
      <c r="V9" s="33">
        <f t="shared" si="3"/>
        <v>0.55000000000000004</v>
      </c>
      <c r="W9" s="34" t="str">
        <f t="shared" si="4"/>
        <v/>
      </c>
      <c r="X9" s="33" t="str">
        <f t="shared" si="5"/>
        <v/>
      </c>
      <c r="Y9" s="33" t="str">
        <f t="shared" si="13"/>
        <v/>
      </c>
      <c r="Z9" s="34" t="str">
        <f t="shared" si="14"/>
        <v/>
      </c>
      <c r="AA9" s="26" t="s">
        <v>51</v>
      </c>
      <c r="AB9" s="27"/>
      <c r="AC9" s="44"/>
      <c r="AD9" s="18">
        <v>68</v>
      </c>
      <c r="AE9" s="18" t="s">
        <v>47</v>
      </c>
      <c r="AF9" s="23">
        <v>3</v>
      </c>
      <c r="AG9" s="24" t="str">
        <f t="shared" si="15"/>
        <v/>
      </c>
      <c r="AH9" s="24" t="str">
        <f t="shared" si="16"/>
        <v/>
      </c>
      <c r="AI9" s="25" t="str">
        <f t="shared" si="6"/>
        <v/>
      </c>
      <c r="AJ9" s="26">
        <v>0.5</v>
      </c>
      <c r="AK9" s="18" t="str">
        <f t="shared" si="7"/>
        <v>高木</v>
      </c>
      <c r="AL9" s="26" t="s">
        <v>8</v>
      </c>
      <c r="AM9" s="33">
        <f t="shared" si="8"/>
        <v>0.5</v>
      </c>
      <c r="AN9" s="34" t="str">
        <f t="shared" si="9"/>
        <v/>
      </c>
      <c r="AO9" s="33" t="str">
        <f t="shared" si="10"/>
        <v/>
      </c>
      <c r="AP9" s="33" t="str">
        <f t="shared" si="17"/>
        <v/>
      </c>
      <c r="AQ9" s="34" t="str">
        <f t="shared" ref="AQ9:AQ25" si="18">IF($AR9="防除",IF($AK9="低・中木",IF($AJ9=0.9,AF9,IF($AJ9&gt;0.9,$AF9,"")),""),"")</f>
        <v/>
      </c>
      <c r="AR9" s="26" t="s">
        <v>51</v>
      </c>
      <c r="AS9" s="119"/>
      <c r="AT9" s="9" t="s">
        <v>136</v>
      </c>
      <c r="AU9" s="43">
        <v>126</v>
      </c>
      <c r="AV9" s="43" t="s">
        <v>147</v>
      </c>
      <c r="AW9" s="131">
        <v>0.7</v>
      </c>
      <c r="AX9" s="131">
        <v>1.3</v>
      </c>
      <c r="AY9" s="131">
        <v>3.3</v>
      </c>
      <c r="AZ9" s="132">
        <f t="shared" si="11"/>
        <v>10.7</v>
      </c>
      <c r="BA9" s="43" t="s">
        <v>51</v>
      </c>
      <c r="BB9" s="132">
        <f t="shared" si="12"/>
        <v>10.7</v>
      </c>
      <c r="BC9" s="11"/>
      <c r="BE9" s="119"/>
    </row>
    <row r="10" spans="2:57" ht="12" customHeight="1">
      <c r="B10" s="234"/>
      <c r="C10" s="125" t="s">
        <v>13</v>
      </c>
      <c r="D10" s="21"/>
      <c r="E10" s="9" t="s">
        <v>15</v>
      </c>
      <c r="F10" s="11"/>
      <c r="G10" s="10">
        <f>COUNTIF($P$5:$P$67,"&lt;1.0")+COUNTIF($AG$5:$AG$67,"&lt;1.0")</f>
        <v>0</v>
      </c>
      <c r="H10" s="12" t="s">
        <v>25</v>
      </c>
      <c r="I10" s="13"/>
      <c r="J10" s="11"/>
      <c r="L10" s="44"/>
      <c r="M10" s="18">
        <v>6</v>
      </c>
      <c r="N10" s="18" t="s">
        <v>69</v>
      </c>
      <c r="O10" s="23">
        <v>3.2</v>
      </c>
      <c r="P10" s="24" t="str">
        <f t="shared" si="0"/>
        <v/>
      </c>
      <c r="Q10" s="24" t="str">
        <f t="shared" si="1"/>
        <v/>
      </c>
      <c r="R10" s="25"/>
      <c r="S10" s="26">
        <v>0.24</v>
      </c>
      <c r="T10" s="18" t="str">
        <f t="shared" si="2"/>
        <v>高木</v>
      </c>
      <c r="U10" s="26" t="s">
        <v>8</v>
      </c>
      <c r="V10" s="33">
        <f t="shared" si="3"/>
        <v>0.24</v>
      </c>
      <c r="W10" s="34" t="str">
        <f t="shared" si="4"/>
        <v/>
      </c>
      <c r="X10" s="33" t="str">
        <f t="shared" si="5"/>
        <v/>
      </c>
      <c r="Y10" s="33" t="str">
        <f t="shared" si="13"/>
        <v/>
      </c>
      <c r="Z10" s="34" t="str">
        <f t="shared" si="14"/>
        <v/>
      </c>
      <c r="AA10" s="26" t="s">
        <v>51</v>
      </c>
      <c r="AB10" s="27"/>
      <c r="AC10" s="44"/>
      <c r="AD10" s="18">
        <v>69</v>
      </c>
      <c r="AE10" s="18" t="s">
        <v>71</v>
      </c>
      <c r="AF10" s="23">
        <v>6.5</v>
      </c>
      <c r="AG10" s="24" t="str">
        <f t="shared" si="15"/>
        <v/>
      </c>
      <c r="AH10" s="24" t="str">
        <f t="shared" si="16"/>
        <v/>
      </c>
      <c r="AI10" s="25" t="str">
        <f t="shared" si="6"/>
        <v/>
      </c>
      <c r="AJ10" s="26">
        <v>0.94</v>
      </c>
      <c r="AK10" s="18" t="str">
        <f t="shared" si="7"/>
        <v>高木</v>
      </c>
      <c r="AL10" s="26" t="s">
        <v>8</v>
      </c>
      <c r="AM10" s="33">
        <f t="shared" si="8"/>
        <v>0.94</v>
      </c>
      <c r="AN10" s="34" t="str">
        <f t="shared" si="9"/>
        <v/>
      </c>
      <c r="AO10" s="33" t="str">
        <f t="shared" si="10"/>
        <v/>
      </c>
      <c r="AP10" s="33" t="str">
        <f t="shared" si="17"/>
        <v/>
      </c>
      <c r="AQ10" s="34" t="str">
        <f t="shared" si="18"/>
        <v/>
      </c>
      <c r="AR10" s="26" t="s">
        <v>51</v>
      </c>
      <c r="AS10" s="119"/>
      <c r="AT10" s="9" t="s">
        <v>137</v>
      </c>
      <c r="AU10" s="43">
        <v>127</v>
      </c>
      <c r="AV10" s="43" t="s">
        <v>147</v>
      </c>
      <c r="AW10" s="131">
        <v>0.85</v>
      </c>
      <c r="AX10" s="131">
        <v>1.4</v>
      </c>
      <c r="AY10" s="131">
        <v>5.6</v>
      </c>
      <c r="AZ10" s="132">
        <f t="shared" si="11"/>
        <v>19.7</v>
      </c>
      <c r="BA10" s="43" t="s">
        <v>51</v>
      </c>
      <c r="BB10" s="132">
        <f t="shared" si="12"/>
        <v>19.7</v>
      </c>
      <c r="BC10" s="11"/>
      <c r="BE10" s="119"/>
    </row>
    <row r="11" spans="2:57" ht="12" customHeight="1">
      <c r="B11" s="234"/>
      <c r="C11" s="135" t="s">
        <v>14</v>
      </c>
      <c r="D11" s="133"/>
      <c r="E11" s="9" t="s">
        <v>41</v>
      </c>
      <c r="F11" s="11"/>
      <c r="G11" s="10">
        <f>COUNTIF($P$5:$P$67,"&lt;2.0")+COUNTIF($AG$5:$AG$67,"&lt;2.0")-COUNTIF($P$5:$P$67,"&lt;1.0")-COUNTIF($AG$5:$AG$67,"&lt;1.0")</f>
        <v>0</v>
      </c>
      <c r="H11" s="12" t="s">
        <v>25</v>
      </c>
      <c r="I11" s="13"/>
      <c r="J11" s="11"/>
      <c r="L11" s="44"/>
      <c r="M11" s="18">
        <v>7</v>
      </c>
      <c r="N11" s="18" t="s">
        <v>70</v>
      </c>
      <c r="O11" s="23">
        <v>2.1</v>
      </c>
      <c r="P11" s="24" t="str">
        <f t="shared" si="0"/>
        <v/>
      </c>
      <c r="Q11" s="24" t="str">
        <f t="shared" si="1"/>
        <v/>
      </c>
      <c r="R11" s="25"/>
      <c r="S11" s="26">
        <v>0.44</v>
      </c>
      <c r="T11" s="18" t="str">
        <f t="shared" si="2"/>
        <v>低・中木</v>
      </c>
      <c r="U11" s="26" t="s">
        <v>8</v>
      </c>
      <c r="V11" s="33" t="str">
        <f t="shared" si="3"/>
        <v/>
      </c>
      <c r="W11" s="34" t="str">
        <f t="shared" si="4"/>
        <v/>
      </c>
      <c r="X11" s="33">
        <f t="shared" si="5"/>
        <v>2.1</v>
      </c>
      <c r="Y11" s="33" t="str">
        <f t="shared" si="13"/>
        <v/>
      </c>
      <c r="Z11" s="34" t="str">
        <f t="shared" si="14"/>
        <v/>
      </c>
      <c r="AA11" s="26" t="s">
        <v>51</v>
      </c>
      <c r="AB11" s="27"/>
      <c r="AC11" s="44"/>
      <c r="AD11" s="18">
        <v>70</v>
      </c>
      <c r="AE11" s="18" t="s">
        <v>48</v>
      </c>
      <c r="AF11" s="23">
        <v>6.5</v>
      </c>
      <c r="AG11" s="24" t="str">
        <f t="shared" si="15"/>
        <v/>
      </c>
      <c r="AH11" s="24" t="str">
        <f t="shared" si="16"/>
        <v/>
      </c>
      <c r="AI11" s="25" t="str">
        <f t="shared" si="6"/>
        <v/>
      </c>
      <c r="AJ11" s="26">
        <v>0.85</v>
      </c>
      <c r="AK11" s="18" t="str">
        <f t="shared" si="7"/>
        <v>高木</v>
      </c>
      <c r="AL11" s="18"/>
      <c r="AM11" s="33">
        <f t="shared" si="8"/>
        <v>0.85</v>
      </c>
      <c r="AN11" s="34" t="str">
        <f t="shared" si="9"/>
        <v/>
      </c>
      <c r="AO11" s="33" t="str">
        <f t="shared" si="10"/>
        <v/>
      </c>
      <c r="AP11" s="33" t="str">
        <f t="shared" si="17"/>
        <v/>
      </c>
      <c r="AQ11" s="34" t="str">
        <f t="shared" si="18"/>
        <v/>
      </c>
      <c r="AR11" s="26" t="s">
        <v>51</v>
      </c>
      <c r="AS11" s="119"/>
      <c r="AT11" s="9" t="s">
        <v>137</v>
      </c>
      <c r="AU11" s="43">
        <v>128</v>
      </c>
      <c r="AV11" s="43" t="s">
        <v>148</v>
      </c>
      <c r="AW11" s="131">
        <v>1.35</v>
      </c>
      <c r="AX11" s="131">
        <v>1.6</v>
      </c>
      <c r="AY11" s="131">
        <v>9.5</v>
      </c>
      <c r="AZ11" s="132">
        <f t="shared" si="11"/>
        <v>45.2</v>
      </c>
      <c r="BA11" s="43" t="s">
        <v>51</v>
      </c>
      <c r="BB11" s="132">
        <f t="shared" si="12"/>
        <v>45.2</v>
      </c>
      <c r="BC11" s="11"/>
      <c r="BE11" s="119"/>
    </row>
    <row r="12" spans="2:57" ht="12" customHeight="1">
      <c r="B12" s="234"/>
      <c r="C12" s="136"/>
      <c r="D12" s="134"/>
      <c r="E12" s="9" t="s">
        <v>42</v>
      </c>
      <c r="F12" s="11"/>
      <c r="G12" s="10">
        <f>COUNTIF($P$5:$P$67,"&lt;3.0")+COUNTIF($AG$5:$AG$67,"&lt;3.0")-COUNTIF($P$5:$P$67,"&lt;2.0")-COUNTIF($AG$5:$AG$67,"&lt;2.0")</f>
        <v>0</v>
      </c>
      <c r="H12" s="12" t="s">
        <v>25</v>
      </c>
      <c r="I12" s="13"/>
      <c r="J12" s="11"/>
      <c r="L12" s="44"/>
      <c r="M12" s="18">
        <v>8</v>
      </c>
      <c r="N12" s="18" t="s">
        <v>44</v>
      </c>
      <c r="O12" s="23">
        <v>4</v>
      </c>
      <c r="P12" s="24" t="str">
        <f t="shared" si="0"/>
        <v/>
      </c>
      <c r="Q12" s="24" t="str">
        <f t="shared" si="1"/>
        <v/>
      </c>
      <c r="R12" s="25" t="str">
        <f t="shared" ref="R12:R29" si="19">IF(L12="○",IF(T12="高木",S12,""),"")</f>
        <v/>
      </c>
      <c r="S12" s="26">
        <v>0.78</v>
      </c>
      <c r="T12" s="18" t="str">
        <f t="shared" si="2"/>
        <v>高木</v>
      </c>
      <c r="U12" s="26"/>
      <c r="V12" s="33">
        <f t="shared" si="3"/>
        <v>0.78</v>
      </c>
      <c r="W12" s="34" t="str">
        <f t="shared" si="4"/>
        <v/>
      </c>
      <c r="X12" s="33" t="str">
        <f t="shared" si="5"/>
        <v/>
      </c>
      <c r="Y12" s="33" t="str">
        <f t="shared" si="13"/>
        <v/>
      </c>
      <c r="Z12" s="34" t="str">
        <f t="shared" si="14"/>
        <v/>
      </c>
      <c r="AA12" s="26" t="s">
        <v>51</v>
      </c>
      <c r="AB12" s="27"/>
      <c r="AC12" s="44"/>
      <c r="AD12" s="18">
        <v>71</v>
      </c>
      <c r="AE12" s="18" t="s">
        <v>44</v>
      </c>
      <c r="AF12" s="23">
        <v>4.2</v>
      </c>
      <c r="AG12" s="24" t="str">
        <f t="shared" si="15"/>
        <v/>
      </c>
      <c r="AH12" s="24" t="str">
        <f t="shared" si="16"/>
        <v/>
      </c>
      <c r="AI12" s="25" t="str">
        <f t="shared" si="6"/>
        <v/>
      </c>
      <c r="AJ12" s="26">
        <v>0.5</v>
      </c>
      <c r="AK12" s="18" t="str">
        <f t="shared" si="7"/>
        <v>高木</v>
      </c>
      <c r="AL12" s="26"/>
      <c r="AM12" s="33">
        <f t="shared" si="8"/>
        <v>0.5</v>
      </c>
      <c r="AN12" s="34" t="str">
        <f t="shared" si="9"/>
        <v/>
      </c>
      <c r="AO12" s="33" t="str">
        <f t="shared" si="10"/>
        <v/>
      </c>
      <c r="AP12" s="33" t="str">
        <f t="shared" si="17"/>
        <v/>
      </c>
      <c r="AQ12" s="34" t="str">
        <f t="shared" si="18"/>
        <v/>
      </c>
      <c r="AR12" s="26" t="s">
        <v>51</v>
      </c>
      <c r="AS12" s="119"/>
      <c r="AT12" s="9" t="s">
        <v>137</v>
      </c>
      <c r="AU12" s="43">
        <v>129</v>
      </c>
      <c r="AV12" s="43" t="s">
        <v>147</v>
      </c>
      <c r="AW12" s="131">
        <v>0.6</v>
      </c>
      <c r="AX12" s="131">
        <v>1.3</v>
      </c>
      <c r="AY12" s="131">
        <v>3.5</v>
      </c>
      <c r="AZ12" s="132">
        <f t="shared" si="11"/>
        <v>10.3</v>
      </c>
      <c r="BA12" s="43" t="s">
        <v>51</v>
      </c>
      <c r="BB12" s="132">
        <f t="shared" si="12"/>
        <v>10.3</v>
      </c>
      <c r="BC12" s="11"/>
      <c r="BE12" s="119"/>
    </row>
    <row r="13" spans="2:57" ht="12" customHeight="1">
      <c r="B13" s="234"/>
      <c r="C13" s="125" t="s">
        <v>13</v>
      </c>
      <c r="D13" s="21"/>
      <c r="E13" s="9" t="s">
        <v>15</v>
      </c>
      <c r="F13" s="11"/>
      <c r="G13" s="10">
        <f>COUNTIF($Q$5:$Q$67,"&lt;1.0")+COUNTIF($AH$5:$AH$67,"&lt;1.0")</f>
        <v>0</v>
      </c>
      <c r="H13" s="12" t="s">
        <v>25</v>
      </c>
      <c r="I13" s="13"/>
      <c r="J13" s="11"/>
      <c r="L13" s="44"/>
      <c r="M13" s="18">
        <v>9</v>
      </c>
      <c r="N13" s="18" t="s">
        <v>45</v>
      </c>
      <c r="O13" s="23">
        <v>0.4</v>
      </c>
      <c r="P13" s="24" t="str">
        <f t="shared" si="0"/>
        <v/>
      </c>
      <c r="Q13" s="24" t="str">
        <f t="shared" si="1"/>
        <v/>
      </c>
      <c r="R13" s="25" t="str">
        <f t="shared" si="19"/>
        <v/>
      </c>
      <c r="S13" s="26">
        <v>0.46</v>
      </c>
      <c r="T13" s="18" t="str">
        <f t="shared" si="2"/>
        <v>低・中木</v>
      </c>
      <c r="U13" s="26"/>
      <c r="V13" s="33" t="str">
        <f t="shared" si="3"/>
        <v/>
      </c>
      <c r="W13" s="34" t="str">
        <f t="shared" si="4"/>
        <v/>
      </c>
      <c r="X13" s="33">
        <f t="shared" si="5"/>
        <v>0.4</v>
      </c>
      <c r="Y13" s="33" t="str">
        <f t="shared" si="13"/>
        <v/>
      </c>
      <c r="Z13" s="34" t="str">
        <f t="shared" si="14"/>
        <v/>
      </c>
      <c r="AA13" s="26" t="s">
        <v>51</v>
      </c>
      <c r="AB13" s="27"/>
      <c r="AC13" s="44"/>
      <c r="AD13" s="18">
        <v>72</v>
      </c>
      <c r="AE13" s="18" t="s">
        <v>48</v>
      </c>
      <c r="AF13" s="23">
        <v>7</v>
      </c>
      <c r="AG13" s="24" t="str">
        <f t="shared" si="15"/>
        <v/>
      </c>
      <c r="AH13" s="24" t="str">
        <f t="shared" si="16"/>
        <v/>
      </c>
      <c r="AI13" s="25" t="str">
        <f t="shared" si="6"/>
        <v/>
      </c>
      <c r="AJ13" s="26">
        <v>0.78</v>
      </c>
      <c r="AK13" s="18" t="str">
        <f t="shared" si="7"/>
        <v>高木</v>
      </c>
      <c r="AL13" s="18"/>
      <c r="AM13" s="33">
        <f t="shared" si="8"/>
        <v>0.78</v>
      </c>
      <c r="AN13" s="34" t="str">
        <f t="shared" si="9"/>
        <v/>
      </c>
      <c r="AO13" s="33" t="str">
        <f t="shared" si="10"/>
        <v/>
      </c>
      <c r="AP13" s="33" t="str">
        <f t="shared" si="17"/>
        <v/>
      </c>
      <c r="AQ13" s="34" t="str">
        <f t="shared" si="18"/>
        <v/>
      </c>
      <c r="AR13" s="26" t="s">
        <v>51</v>
      </c>
      <c r="AS13" s="119"/>
      <c r="AT13" s="9" t="s">
        <v>137</v>
      </c>
      <c r="AU13" s="43">
        <v>130</v>
      </c>
      <c r="AV13" s="43" t="s">
        <v>147</v>
      </c>
      <c r="AW13" s="131">
        <v>0.55000000000000004</v>
      </c>
      <c r="AX13" s="131">
        <v>1</v>
      </c>
      <c r="AY13" s="131">
        <v>2</v>
      </c>
      <c r="AZ13" s="132">
        <f t="shared" si="11"/>
        <v>2</v>
      </c>
      <c r="BA13" s="43" t="s">
        <v>51</v>
      </c>
      <c r="BB13" s="132">
        <f t="shared" si="12"/>
        <v>2</v>
      </c>
      <c r="BC13" s="11"/>
      <c r="BE13" s="119"/>
    </row>
    <row r="14" spans="2:57" ht="12" customHeight="1">
      <c r="B14" s="234"/>
      <c r="C14" s="135" t="s">
        <v>17</v>
      </c>
      <c r="D14" s="133"/>
      <c r="E14" s="9" t="s">
        <v>41</v>
      </c>
      <c r="F14" s="11"/>
      <c r="G14" s="10">
        <f>COUNTIF($Q$5:$Q$67,"&lt;2.0")+COUNTIF($AH$5:$AH$67,"&lt;2.0")-COUNTIF($Q$5:$Q$67,"&lt;1.0")-COUNTIF($AH$5:$AH$67,"&lt;1.0")</f>
        <v>0</v>
      </c>
      <c r="H14" s="12" t="s">
        <v>25</v>
      </c>
      <c r="I14" s="13"/>
      <c r="J14" s="11"/>
      <c r="L14" s="44"/>
      <c r="M14" s="18">
        <v>10</v>
      </c>
      <c r="N14" s="18" t="s">
        <v>47</v>
      </c>
      <c r="O14" s="23">
        <v>2.5</v>
      </c>
      <c r="P14" s="24" t="str">
        <f t="shared" si="0"/>
        <v/>
      </c>
      <c r="Q14" s="24" t="str">
        <f t="shared" si="1"/>
        <v/>
      </c>
      <c r="R14" s="25" t="str">
        <f t="shared" si="19"/>
        <v/>
      </c>
      <c r="S14" s="26">
        <v>0.42</v>
      </c>
      <c r="T14" s="18" t="str">
        <f t="shared" si="2"/>
        <v>低・中木</v>
      </c>
      <c r="U14" s="26" t="s">
        <v>8</v>
      </c>
      <c r="V14" s="33" t="str">
        <f t="shared" si="3"/>
        <v/>
      </c>
      <c r="W14" s="34" t="str">
        <f t="shared" si="4"/>
        <v/>
      </c>
      <c r="X14" s="33">
        <f t="shared" si="5"/>
        <v>2.5</v>
      </c>
      <c r="Y14" s="33" t="str">
        <f t="shared" si="13"/>
        <v/>
      </c>
      <c r="Z14" s="34" t="str">
        <f t="shared" si="14"/>
        <v/>
      </c>
      <c r="AA14" s="26" t="s">
        <v>51</v>
      </c>
      <c r="AB14" s="27"/>
      <c r="AC14" s="44"/>
      <c r="AD14" s="18">
        <v>73</v>
      </c>
      <c r="AE14" s="18" t="s">
        <v>67</v>
      </c>
      <c r="AF14" s="23">
        <v>4.3</v>
      </c>
      <c r="AG14" s="24" t="str">
        <f t="shared" si="15"/>
        <v/>
      </c>
      <c r="AH14" s="24" t="str">
        <f t="shared" si="16"/>
        <v/>
      </c>
      <c r="AI14" s="25" t="str">
        <f t="shared" si="6"/>
        <v/>
      </c>
      <c r="AJ14" s="26">
        <v>1.26</v>
      </c>
      <c r="AK14" s="18" t="str">
        <f t="shared" si="7"/>
        <v>高木</v>
      </c>
      <c r="AL14" s="26" t="s">
        <v>8</v>
      </c>
      <c r="AM14" s="33">
        <f t="shared" si="8"/>
        <v>1.26</v>
      </c>
      <c r="AN14" s="34" t="str">
        <f t="shared" si="9"/>
        <v/>
      </c>
      <c r="AO14" s="33" t="str">
        <f t="shared" si="10"/>
        <v/>
      </c>
      <c r="AP14" s="33" t="str">
        <f t="shared" si="17"/>
        <v/>
      </c>
      <c r="AQ14" s="34" t="str">
        <f t="shared" si="18"/>
        <v/>
      </c>
      <c r="AR14" s="26" t="s">
        <v>51</v>
      </c>
      <c r="AS14" s="119"/>
      <c r="AT14" s="9" t="s">
        <v>137</v>
      </c>
      <c r="AU14" s="43">
        <v>131</v>
      </c>
      <c r="AV14" s="43" t="s">
        <v>149</v>
      </c>
      <c r="AW14" s="131">
        <v>0.9</v>
      </c>
      <c r="AX14" s="131">
        <v>1</v>
      </c>
      <c r="AY14" s="131">
        <v>1</v>
      </c>
      <c r="AZ14" s="132">
        <f t="shared" si="11"/>
        <v>4.5999999999999996</v>
      </c>
      <c r="BA14" s="43" t="s">
        <v>51</v>
      </c>
      <c r="BB14" s="132">
        <f t="shared" si="12"/>
        <v>4.5999999999999996</v>
      </c>
      <c r="BC14" s="11"/>
      <c r="BE14" s="119"/>
    </row>
    <row r="15" spans="2:57" ht="12" customHeight="1">
      <c r="B15" s="234"/>
      <c r="C15" s="136"/>
      <c r="D15" s="134"/>
      <c r="E15" s="9" t="s">
        <v>42</v>
      </c>
      <c r="F15" s="11"/>
      <c r="G15" s="10">
        <f>COUNTIF($Q$5:$Q$67,"&lt;3.0")+COUNTIF($AH$5:$AH$67,"&lt;3.0")-COUNTIF($Q$5:$Q$67,"&lt;2.0")-COUNTIF($AH$5:$AH$67,"&lt;2.0")</f>
        <v>0</v>
      </c>
      <c r="H15" s="12" t="s">
        <v>25</v>
      </c>
      <c r="I15" s="13"/>
      <c r="J15" s="11"/>
      <c r="L15" s="44"/>
      <c r="M15" s="18">
        <v>11</v>
      </c>
      <c r="N15" s="18" t="s">
        <v>48</v>
      </c>
      <c r="O15" s="23">
        <v>4.5</v>
      </c>
      <c r="P15" s="24" t="str">
        <f t="shared" si="0"/>
        <v/>
      </c>
      <c r="Q15" s="24" t="str">
        <f t="shared" si="1"/>
        <v/>
      </c>
      <c r="R15" s="25" t="str">
        <f t="shared" si="19"/>
        <v/>
      </c>
      <c r="S15" s="26">
        <v>0.48</v>
      </c>
      <c r="T15" s="18" t="str">
        <f t="shared" si="2"/>
        <v>高木</v>
      </c>
      <c r="U15" s="26"/>
      <c r="V15" s="33">
        <f t="shared" si="3"/>
        <v>0.48</v>
      </c>
      <c r="W15" s="34" t="str">
        <f t="shared" si="4"/>
        <v/>
      </c>
      <c r="X15" s="33" t="str">
        <f t="shared" si="5"/>
        <v/>
      </c>
      <c r="Y15" s="33" t="str">
        <f t="shared" si="13"/>
        <v/>
      </c>
      <c r="Z15" s="34" t="str">
        <f t="shared" si="14"/>
        <v/>
      </c>
      <c r="AA15" s="26" t="s">
        <v>51</v>
      </c>
      <c r="AB15" s="27"/>
      <c r="AC15" s="44"/>
      <c r="AD15" s="18">
        <v>74</v>
      </c>
      <c r="AE15" s="18" t="s">
        <v>47</v>
      </c>
      <c r="AF15" s="23">
        <v>3.2</v>
      </c>
      <c r="AG15" s="24" t="str">
        <f t="shared" si="15"/>
        <v/>
      </c>
      <c r="AH15" s="24" t="str">
        <f t="shared" si="16"/>
        <v/>
      </c>
      <c r="AI15" s="25" t="str">
        <f t="shared" si="6"/>
        <v/>
      </c>
      <c r="AJ15" s="26">
        <v>0.3</v>
      </c>
      <c r="AK15" s="18" t="str">
        <f t="shared" si="7"/>
        <v>高木</v>
      </c>
      <c r="AL15" s="26" t="s">
        <v>8</v>
      </c>
      <c r="AM15" s="33">
        <f t="shared" si="8"/>
        <v>0.3</v>
      </c>
      <c r="AN15" s="34" t="str">
        <f t="shared" si="9"/>
        <v/>
      </c>
      <c r="AO15" s="33" t="str">
        <f t="shared" si="10"/>
        <v/>
      </c>
      <c r="AP15" s="33" t="str">
        <f t="shared" si="17"/>
        <v/>
      </c>
      <c r="AQ15" s="34" t="str">
        <f t="shared" si="18"/>
        <v/>
      </c>
      <c r="AR15" s="26" t="s">
        <v>51</v>
      </c>
      <c r="AS15" s="119"/>
      <c r="AT15" s="9" t="s">
        <v>137</v>
      </c>
      <c r="AU15" s="43">
        <v>132</v>
      </c>
      <c r="AV15" s="43" t="s">
        <v>149</v>
      </c>
      <c r="AW15" s="131">
        <v>0.7</v>
      </c>
      <c r="AX15" s="131">
        <v>1</v>
      </c>
      <c r="AY15" s="131">
        <v>2</v>
      </c>
      <c r="AZ15" s="132">
        <f t="shared" si="11"/>
        <v>6.2</v>
      </c>
      <c r="BA15" s="43" t="s">
        <v>51</v>
      </c>
      <c r="BB15" s="132">
        <f t="shared" si="12"/>
        <v>6.2</v>
      </c>
      <c r="BC15" s="11"/>
      <c r="BE15" s="119"/>
    </row>
    <row r="16" spans="2:57" ht="12" customHeight="1">
      <c r="B16" s="234"/>
      <c r="C16" s="125" t="s">
        <v>10</v>
      </c>
      <c r="D16" s="21"/>
      <c r="E16" s="9" t="s">
        <v>11</v>
      </c>
      <c r="F16" s="11"/>
      <c r="G16" s="10">
        <f>COUNTIF($R$5:$R$67,"&lt;0.6")+COUNTIF($AI$5:$AI$67,"&lt;0.6")</f>
        <v>0</v>
      </c>
      <c r="H16" s="12" t="s">
        <v>25</v>
      </c>
      <c r="I16" s="13"/>
      <c r="J16" s="11"/>
      <c r="L16" s="44"/>
      <c r="M16" s="18">
        <v>12</v>
      </c>
      <c r="N16" s="18" t="s">
        <v>44</v>
      </c>
      <c r="O16" s="23">
        <v>3.5</v>
      </c>
      <c r="P16" s="24" t="str">
        <f t="shared" si="0"/>
        <v/>
      </c>
      <c r="Q16" s="24" t="str">
        <f t="shared" si="1"/>
        <v/>
      </c>
      <c r="R16" s="25" t="str">
        <f t="shared" si="19"/>
        <v/>
      </c>
      <c r="S16" s="26">
        <v>0.32</v>
      </c>
      <c r="T16" s="18" t="str">
        <f t="shared" si="2"/>
        <v>高木</v>
      </c>
      <c r="U16" s="26"/>
      <c r="V16" s="33">
        <f t="shared" si="3"/>
        <v>0.32</v>
      </c>
      <c r="W16" s="34" t="str">
        <f t="shared" si="4"/>
        <v/>
      </c>
      <c r="X16" s="33" t="str">
        <f t="shared" si="5"/>
        <v/>
      </c>
      <c r="Y16" s="33" t="str">
        <f t="shared" si="13"/>
        <v/>
      </c>
      <c r="Z16" s="34" t="str">
        <f t="shared" si="14"/>
        <v/>
      </c>
      <c r="AA16" s="26" t="s">
        <v>51</v>
      </c>
      <c r="AB16" s="27"/>
      <c r="AC16" s="44"/>
      <c r="AD16" s="18">
        <v>75</v>
      </c>
      <c r="AE16" s="18" t="s">
        <v>45</v>
      </c>
      <c r="AF16" s="23">
        <v>6.7</v>
      </c>
      <c r="AG16" s="24" t="str">
        <f t="shared" si="15"/>
        <v/>
      </c>
      <c r="AH16" s="24" t="str">
        <f t="shared" si="16"/>
        <v/>
      </c>
      <c r="AI16" s="25" t="str">
        <f t="shared" si="6"/>
        <v/>
      </c>
      <c r="AJ16" s="26">
        <v>1.33</v>
      </c>
      <c r="AK16" s="18" t="str">
        <f t="shared" si="7"/>
        <v>高木</v>
      </c>
      <c r="AL16" s="18"/>
      <c r="AM16" s="33">
        <f t="shared" si="8"/>
        <v>1.33</v>
      </c>
      <c r="AN16" s="34" t="str">
        <f t="shared" si="9"/>
        <v/>
      </c>
      <c r="AO16" s="33" t="str">
        <f t="shared" si="10"/>
        <v/>
      </c>
      <c r="AP16" s="33" t="str">
        <f t="shared" si="17"/>
        <v/>
      </c>
      <c r="AQ16" s="34" t="str">
        <f t="shared" si="18"/>
        <v/>
      </c>
      <c r="AR16" s="26" t="s">
        <v>51</v>
      </c>
      <c r="AS16" s="119"/>
      <c r="AT16" s="9" t="s">
        <v>137</v>
      </c>
      <c r="AU16" s="43">
        <v>133</v>
      </c>
      <c r="AV16" s="43" t="s">
        <v>149</v>
      </c>
      <c r="AW16" s="131">
        <v>0.65</v>
      </c>
      <c r="AX16" s="131">
        <v>1.3</v>
      </c>
      <c r="AY16" s="131">
        <v>5.2</v>
      </c>
      <c r="AZ16" s="132">
        <f t="shared" si="11"/>
        <v>15.2</v>
      </c>
      <c r="BA16" s="43" t="s">
        <v>51</v>
      </c>
      <c r="BB16" s="132">
        <f t="shared" si="12"/>
        <v>15.2</v>
      </c>
      <c r="BC16" s="11"/>
      <c r="BE16" s="119"/>
    </row>
    <row r="17" spans="2:57" ht="12" customHeight="1">
      <c r="B17" s="235"/>
      <c r="C17" s="126"/>
      <c r="D17" s="127"/>
      <c r="E17" s="9" t="s">
        <v>12</v>
      </c>
      <c r="F17" s="11"/>
      <c r="G17" s="10">
        <f>COUNTIF($R$5:$R$67,"&gt;0.6")+COUNTIF($AI$5:$AI$67,"&gt;0.6")+COUNTIF($R$5:$R$67,"=0.6")+COUNTIF($AI$5:$AI$67,"=0.6")</f>
        <v>0</v>
      </c>
      <c r="H17" s="12" t="s">
        <v>25</v>
      </c>
      <c r="I17" s="13"/>
      <c r="J17" s="11"/>
      <c r="L17" s="44"/>
      <c r="M17" s="18">
        <v>13</v>
      </c>
      <c r="N17" s="18" t="s">
        <v>70</v>
      </c>
      <c r="O17" s="23">
        <v>3.7</v>
      </c>
      <c r="P17" s="24" t="str">
        <f t="shared" si="0"/>
        <v/>
      </c>
      <c r="Q17" s="24" t="str">
        <f t="shared" si="1"/>
        <v/>
      </c>
      <c r="R17" s="25" t="str">
        <f t="shared" si="19"/>
        <v/>
      </c>
      <c r="S17" s="26">
        <v>0.35</v>
      </c>
      <c r="T17" s="18" t="str">
        <f t="shared" si="2"/>
        <v>高木</v>
      </c>
      <c r="U17" s="26" t="s">
        <v>8</v>
      </c>
      <c r="V17" s="33">
        <f t="shared" si="3"/>
        <v>0.35</v>
      </c>
      <c r="W17" s="34" t="str">
        <f t="shared" si="4"/>
        <v/>
      </c>
      <c r="X17" s="33" t="str">
        <f t="shared" si="5"/>
        <v/>
      </c>
      <c r="Y17" s="33" t="str">
        <f t="shared" si="13"/>
        <v/>
      </c>
      <c r="Z17" s="34" t="str">
        <f t="shared" si="14"/>
        <v/>
      </c>
      <c r="AA17" s="26" t="s">
        <v>51</v>
      </c>
      <c r="AB17" s="27"/>
      <c r="AC17" s="44"/>
      <c r="AD17" s="18">
        <v>76</v>
      </c>
      <c r="AE17" s="18" t="s">
        <v>44</v>
      </c>
      <c r="AF17" s="23">
        <v>4.8</v>
      </c>
      <c r="AG17" s="24" t="str">
        <f t="shared" si="15"/>
        <v/>
      </c>
      <c r="AH17" s="24" t="str">
        <f t="shared" si="16"/>
        <v/>
      </c>
      <c r="AI17" s="25" t="str">
        <f t="shared" si="6"/>
        <v/>
      </c>
      <c r="AJ17" s="26">
        <v>0.63</v>
      </c>
      <c r="AK17" s="18" t="str">
        <f t="shared" si="7"/>
        <v>高木</v>
      </c>
      <c r="AL17" s="18"/>
      <c r="AM17" s="33">
        <f t="shared" si="8"/>
        <v>0.63</v>
      </c>
      <c r="AN17" s="34" t="str">
        <f t="shared" si="9"/>
        <v/>
      </c>
      <c r="AO17" s="33" t="str">
        <f t="shared" si="10"/>
        <v/>
      </c>
      <c r="AP17" s="33" t="str">
        <f t="shared" si="17"/>
        <v/>
      </c>
      <c r="AQ17" s="34" t="str">
        <f t="shared" si="18"/>
        <v/>
      </c>
      <c r="AR17" s="26" t="s">
        <v>51</v>
      </c>
      <c r="AS17" s="119"/>
      <c r="AT17" s="9" t="s">
        <v>137</v>
      </c>
      <c r="AU17" s="43">
        <v>134</v>
      </c>
      <c r="AV17" s="43" t="s">
        <v>147</v>
      </c>
      <c r="AW17" s="131">
        <v>0.65</v>
      </c>
      <c r="AX17" s="131">
        <v>1.5</v>
      </c>
      <c r="AY17" s="131">
        <v>1.7</v>
      </c>
      <c r="AZ17" s="132">
        <f t="shared" si="11"/>
        <v>6.7</v>
      </c>
      <c r="BA17" s="43" t="s">
        <v>51</v>
      </c>
      <c r="BB17" s="132">
        <f t="shared" si="12"/>
        <v>6.7</v>
      </c>
      <c r="BC17" s="11"/>
      <c r="BE17" s="119"/>
    </row>
    <row r="18" spans="2:57" ht="12" customHeight="1">
      <c r="B18" s="230" t="s">
        <v>151</v>
      </c>
      <c r="C18" s="223" t="s">
        <v>20</v>
      </c>
      <c r="D18" s="224"/>
      <c r="E18" s="9" t="s">
        <v>52</v>
      </c>
      <c r="F18" s="11"/>
      <c r="G18" s="16">
        <f>SUMIF($AW$5:$AW$62,"&lt;0.6",$BB$5:$BB$62)</f>
        <v>3.6</v>
      </c>
      <c r="H18" s="12" t="s">
        <v>26</v>
      </c>
      <c r="I18" s="13"/>
      <c r="J18" s="11"/>
      <c r="L18" s="44"/>
      <c r="M18" s="18"/>
      <c r="N18" s="18"/>
      <c r="O18" s="23" t="s">
        <v>154</v>
      </c>
      <c r="P18" s="24"/>
      <c r="Q18" s="24"/>
      <c r="R18" s="25"/>
      <c r="S18" s="26" t="s">
        <v>154</v>
      </c>
      <c r="T18" s="18"/>
      <c r="U18" s="26"/>
      <c r="V18" s="33"/>
      <c r="W18" s="34"/>
      <c r="X18" s="33"/>
      <c r="Y18" s="33"/>
      <c r="Z18" s="34"/>
      <c r="AA18" s="26"/>
      <c r="AB18" s="27"/>
      <c r="AC18" s="44"/>
      <c r="AD18" s="18">
        <v>77</v>
      </c>
      <c r="AE18" s="18" t="s">
        <v>45</v>
      </c>
      <c r="AF18" s="23">
        <v>7</v>
      </c>
      <c r="AG18" s="24" t="str">
        <f t="shared" si="15"/>
        <v/>
      </c>
      <c r="AH18" s="24" t="str">
        <f t="shared" si="16"/>
        <v/>
      </c>
      <c r="AI18" s="25" t="str">
        <f t="shared" si="6"/>
        <v/>
      </c>
      <c r="AJ18" s="26">
        <v>0.9</v>
      </c>
      <c r="AK18" s="18" t="str">
        <f t="shared" si="7"/>
        <v>高木</v>
      </c>
      <c r="AL18" s="18"/>
      <c r="AM18" s="33">
        <f t="shared" si="8"/>
        <v>0.9</v>
      </c>
      <c r="AN18" s="34" t="str">
        <f t="shared" si="9"/>
        <v/>
      </c>
      <c r="AO18" s="33" t="str">
        <f t="shared" si="10"/>
        <v/>
      </c>
      <c r="AP18" s="33" t="str">
        <f t="shared" si="17"/>
        <v/>
      </c>
      <c r="AQ18" s="34" t="str">
        <f t="shared" si="18"/>
        <v/>
      </c>
      <c r="AR18" s="26" t="s">
        <v>51</v>
      </c>
      <c r="AS18" s="119"/>
      <c r="AT18" s="9" t="s">
        <v>137</v>
      </c>
      <c r="AU18" s="43">
        <v>135</v>
      </c>
      <c r="AV18" s="43" t="s">
        <v>148</v>
      </c>
      <c r="AW18" s="131" t="s">
        <v>154</v>
      </c>
      <c r="AX18" s="131" t="s">
        <v>154</v>
      </c>
      <c r="AY18" s="131" t="s">
        <v>154</v>
      </c>
      <c r="AZ18" s="132" t="e">
        <f t="shared" si="11"/>
        <v>#VALUE!</v>
      </c>
      <c r="BA18" s="43" t="s">
        <v>51</v>
      </c>
      <c r="BB18" s="132" t="e">
        <f t="shared" si="12"/>
        <v>#VALUE!</v>
      </c>
      <c r="BC18" s="11"/>
      <c r="BE18" s="119"/>
    </row>
    <row r="19" spans="2:57" ht="12" customHeight="1">
      <c r="B19" s="231"/>
      <c r="C19" s="229"/>
      <c r="D19" s="226"/>
      <c r="E19" s="9" t="s">
        <v>53</v>
      </c>
      <c r="F19" s="11"/>
      <c r="G19" s="16">
        <f>SUMIF($AW$5:$AW$62,"&lt;3.0",$BB$5:$BB$62)-SUMIF($AW$5:$AW$62,"&lt;0.6",$BB$5:$BB$62)</f>
        <v>805.30000000000007</v>
      </c>
      <c r="H19" s="12" t="s">
        <v>26</v>
      </c>
      <c r="I19" s="13"/>
      <c r="J19" s="11"/>
      <c r="L19" s="44"/>
      <c r="M19" s="18">
        <v>15</v>
      </c>
      <c r="N19" s="18" t="s">
        <v>45</v>
      </c>
      <c r="O19" s="23">
        <v>5.5</v>
      </c>
      <c r="P19" s="24" t="str">
        <f t="shared" si="0"/>
        <v/>
      </c>
      <c r="Q19" s="24" t="str">
        <f t="shared" si="1"/>
        <v/>
      </c>
      <c r="R19" s="25" t="str">
        <f t="shared" si="19"/>
        <v/>
      </c>
      <c r="S19" s="26">
        <v>0.56000000000000005</v>
      </c>
      <c r="T19" s="18" t="str">
        <f t="shared" si="2"/>
        <v>高木</v>
      </c>
      <c r="U19" s="26"/>
      <c r="V19" s="33">
        <f t="shared" si="3"/>
        <v>0.56000000000000005</v>
      </c>
      <c r="W19" s="34" t="str">
        <f t="shared" si="4"/>
        <v/>
      </c>
      <c r="X19" s="33" t="str">
        <f t="shared" si="5"/>
        <v/>
      </c>
      <c r="Y19" s="33" t="str">
        <f t="shared" si="13"/>
        <v/>
      </c>
      <c r="Z19" s="34" t="str">
        <f t="shared" si="14"/>
        <v/>
      </c>
      <c r="AA19" s="26" t="s">
        <v>51</v>
      </c>
      <c r="AB19" s="27"/>
      <c r="AC19" s="44"/>
      <c r="AD19" s="18">
        <v>78</v>
      </c>
      <c r="AE19" s="18" t="s">
        <v>69</v>
      </c>
      <c r="AF19" s="23">
        <v>3</v>
      </c>
      <c r="AG19" s="24" t="str">
        <f t="shared" si="15"/>
        <v/>
      </c>
      <c r="AH19" s="24" t="str">
        <f t="shared" si="16"/>
        <v/>
      </c>
      <c r="AI19" s="25" t="str">
        <f t="shared" si="6"/>
        <v/>
      </c>
      <c r="AJ19" s="26">
        <v>0.17</v>
      </c>
      <c r="AK19" s="18" t="str">
        <f t="shared" si="7"/>
        <v>高木</v>
      </c>
      <c r="AL19" s="26" t="s">
        <v>8</v>
      </c>
      <c r="AM19" s="33">
        <f t="shared" si="8"/>
        <v>0.17</v>
      </c>
      <c r="AN19" s="34" t="str">
        <f t="shared" si="9"/>
        <v/>
      </c>
      <c r="AO19" s="33" t="str">
        <f t="shared" si="10"/>
        <v/>
      </c>
      <c r="AP19" s="33" t="str">
        <f t="shared" si="17"/>
        <v/>
      </c>
      <c r="AQ19" s="34" t="str">
        <f t="shared" si="18"/>
        <v/>
      </c>
      <c r="AR19" s="26" t="s">
        <v>51</v>
      </c>
      <c r="AS19" s="119"/>
      <c r="AT19" s="9" t="s">
        <v>137</v>
      </c>
      <c r="AU19" s="43">
        <v>136</v>
      </c>
      <c r="AV19" s="43" t="s">
        <v>148</v>
      </c>
      <c r="AW19" s="131">
        <v>1.65</v>
      </c>
      <c r="AX19" s="131">
        <v>2.4</v>
      </c>
      <c r="AY19" s="131">
        <v>4.1500000000000004</v>
      </c>
      <c r="AZ19" s="132">
        <f t="shared" si="11"/>
        <v>31.6</v>
      </c>
      <c r="BA19" s="43" t="s">
        <v>51</v>
      </c>
      <c r="BB19" s="132">
        <f t="shared" si="12"/>
        <v>31.6</v>
      </c>
      <c r="BC19" s="11"/>
      <c r="BE19" s="119"/>
    </row>
    <row r="20" spans="2:57" ht="12" customHeight="1">
      <c r="B20" s="231"/>
      <c r="C20" s="46" t="s">
        <v>52</v>
      </c>
      <c r="D20" s="12"/>
      <c r="E20" s="55" t="s">
        <v>21</v>
      </c>
      <c r="F20" s="12" t="s">
        <v>72</v>
      </c>
      <c r="G20" s="10">
        <f>COUNTIF($W$5:$W$67,"&lt;0.6")+COUNTIF($AN$5:$AN$67,"&lt;0.6")</f>
        <v>0</v>
      </c>
      <c r="H20" s="12" t="s">
        <v>25</v>
      </c>
      <c r="I20" s="13"/>
      <c r="J20" s="11"/>
      <c r="L20" s="44"/>
      <c r="M20" s="18">
        <v>16</v>
      </c>
      <c r="N20" s="18" t="s">
        <v>47</v>
      </c>
      <c r="O20" s="23">
        <v>4.0999999999999996</v>
      </c>
      <c r="P20" s="24" t="str">
        <f t="shared" si="0"/>
        <v/>
      </c>
      <c r="Q20" s="24" t="str">
        <f t="shared" si="1"/>
        <v/>
      </c>
      <c r="R20" s="25" t="str">
        <f t="shared" si="19"/>
        <v/>
      </c>
      <c r="S20" s="26">
        <v>0.32</v>
      </c>
      <c r="T20" s="18" t="str">
        <f t="shared" si="2"/>
        <v>高木</v>
      </c>
      <c r="U20" s="26" t="s">
        <v>8</v>
      </c>
      <c r="V20" s="33">
        <f t="shared" si="3"/>
        <v>0.32</v>
      </c>
      <c r="W20" s="34" t="str">
        <f t="shared" si="4"/>
        <v/>
      </c>
      <c r="X20" s="33" t="str">
        <f t="shared" si="5"/>
        <v/>
      </c>
      <c r="Y20" s="33" t="str">
        <f t="shared" si="13"/>
        <v/>
      </c>
      <c r="Z20" s="34" t="str">
        <f t="shared" si="14"/>
        <v/>
      </c>
      <c r="AA20" s="26" t="s">
        <v>51</v>
      </c>
      <c r="AB20" s="27"/>
      <c r="AC20" s="44"/>
      <c r="AD20" s="18">
        <v>79</v>
      </c>
      <c r="AE20" s="18" t="s">
        <v>48</v>
      </c>
      <c r="AF20" s="23">
        <v>6.9</v>
      </c>
      <c r="AG20" s="24" t="str">
        <f t="shared" si="15"/>
        <v/>
      </c>
      <c r="AH20" s="24" t="str">
        <f t="shared" si="16"/>
        <v/>
      </c>
      <c r="AI20" s="25" t="str">
        <f t="shared" si="6"/>
        <v/>
      </c>
      <c r="AJ20" s="26">
        <v>0.8</v>
      </c>
      <c r="AK20" s="18" t="str">
        <f t="shared" si="7"/>
        <v>高木</v>
      </c>
      <c r="AL20" s="18"/>
      <c r="AM20" s="33">
        <f t="shared" si="8"/>
        <v>0.8</v>
      </c>
      <c r="AN20" s="34" t="str">
        <f t="shared" si="9"/>
        <v/>
      </c>
      <c r="AO20" s="33" t="str">
        <f t="shared" si="10"/>
        <v/>
      </c>
      <c r="AP20" s="33" t="str">
        <f t="shared" si="17"/>
        <v/>
      </c>
      <c r="AQ20" s="34" t="str">
        <f t="shared" si="18"/>
        <v/>
      </c>
      <c r="AR20" s="26" t="s">
        <v>51</v>
      </c>
      <c r="AS20" s="119"/>
      <c r="AT20" s="9" t="s">
        <v>137</v>
      </c>
      <c r="AU20" s="43">
        <v>137</v>
      </c>
      <c r="AV20" s="43" t="s">
        <v>148</v>
      </c>
      <c r="AW20" s="131">
        <v>1.4</v>
      </c>
      <c r="AX20" s="131">
        <v>1.7</v>
      </c>
      <c r="AY20" s="131">
        <v>2</v>
      </c>
      <c r="AZ20" s="132">
        <f t="shared" si="11"/>
        <v>13.8</v>
      </c>
      <c r="BA20" s="43" t="s">
        <v>51</v>
      </c>
      <c r="BB20" s="132">
        <f t="shared" si="12"/>
        <v>13.8</v>
      </c>
      <c r="BC20" s="11"/>
      <c r="BE20" s="119"/>
    </row>
    <row r="21" spans="2:57" ht="12" customHeight="1">
      <c r="B21" s="231"/>
      <c r="C21" s="50" t="s">
        <v>53</v>
      </c>
      <c r="D21" s="21"/>
      <c r="E21" s="55" t="s">
        <v>54</v>
      </c>
      <c r="F21" s="12" t="s">
        <v>72</v>
      </c>
      <c r="G21" s="10">
        <f>COUNTIF($W$5:$W$67,"&lt;1.0")+COUNTIF($AN$5:$AN$67,"&lt;1.0")-COUNTIF($W$5:$W$67,"&lt;0.6")-COUNTIF($AN$5:$AN$67,"&lt;0.6")</f>
        <v>0</v>
      </c>
      <c r="H21" s="12" t="s">
        <v>25</v>
      </c>
      <c r="I21" s="13"/>
      <c r="J21" s="11"/>
      <c r="L21" s="44"/>
      <c r="M21" s="18"/>
      <c r="N21" s="18"/>
      <c r="O21" s="23">
        <v>2.2999999999999998</v>
      </c>
      <c r="P21" s="24"/>
      <c r="Q21" s="24"/>
      <c r="R21" s="25"/>
      <c r="S21" s="26">
        <v>0.5</v>
      </c>
      <c r="T21" s="18"/>
      <c r="U21" s="26"/>
      <c r="V21" s="33"/>
      <c r="W21" s="34"/>
      <c r="X21" s="33"/>
      <c r="Y21" s="33"/>
      <c r="Z21" s="34"/>
      <c r="AA21" s="26"/>
      <c r="AB21" s="27"/>
      <c r="AC21" s="44"/>
      <c r="AD21" s="18">
        <v>80</v>
      </c>
      <c r="AE21" s="18" t="s">
        <v>47</v>
      </c>
      <c r="AF21" s="23">
        <v>4.5</v>
      </c>
      <c r="AG21" s="24" t="str">
        <f t="shared" si="15"/>
        <v/>
      </c>
      <c r="AH21" s="24" t="str">
        <f t="shared" si="16"/>
        <v/>
      </c>
      <c r="AI21" s="25" t="str">
        <f t="shared" si="6"/>
        <v/>
      </c>
      <c r="AJ21" s="26">
        <v>0.3</v>
      </c>
      <c r="AK21" s="18" t="str">
        <f t="shared" si="7"/>
        <v>高木</v>
      </c>
      <c r="AL21" s="26"/>
      <c r="AM21" s="33">
        <f t="shared" si="8"/>
        <v>0.3</v>
      </c>
      <c r="AN21" s="34" t="str">
        <f t="shared" si="9"/>
        <v/>
      </c>
      <c r="AO21" s="33" t="str">
        <f t="shared" si="10"/>
        <v/>
      </c>
      <c r="AP21" s="33" t="str">
        <f t="shared" si="17"/>
        <v/>
      </c>
      <c r="AQ21" s="34" t="str">
        <f t="shared" si="18"/>
        <v/>
      </c>
      <c r="AR21" s="26" t="s">
        <v>51</v>
      </c>
      <c r="AS21" s="119"/>
      <c r="AT21" s="9" t="s">
        <v>137</v>
      </c>
      <c r="AU21" s="43">
        <v>138</v>
      </c>
      <c r="AV21" s="43" t="s">
        <v>148</v>
      </c>
      <c r="AW21" s="131">
        <v>1.3</v>
      </c>
      <c r="AX21" s="131">
        <v>2.2200000000000002</v>
      </c>
      <c r="AY21" s="131">
        <v>3.2</v>
      </c>
      <c r="AZ21" s="132">
        <f t="shared" si="11"/>
        <v>21.2</v>
      </c>
      <c r="BA21" s="43" t="s">
        <v>51</v>
      </c>
      <c r="BB21" s="132">
        <f t="shared" si="12"/>
        <v>21.2</v>
      </c>
      <c r="BC21" s="11"/>
      <c r="BE21" s="119"/>
    </row>
    <row r="22" spans="2:57" ht="12" customHeight="1">
      <c r="B22" s="231"/>
      <c r="C22" s="2"/>
      <c r="D22" s="124"/>
      <c r="E22" s="55" t="s">
        <v>41</v>
      </c>
      <c r="F22" s="12" t="s">
        <v>72</v>
      </c>
      <c r="G22" s="10">
        <f>COUNTIF($W$5:$W$67,"&lt;2.0")+COUNTIF($AN$5:$AN$67,"&lt;2.0")-COUNTIF($W$5:$W$67,"&lt;1.0")-COUNTIF($AN$5:$AN$67,"&lt;1.0")</f>
        <v>2</v>
      </c>
      <c r="H22" s="12" t="s">
        <v>25</v>
      </c>
      <c r="I22" s="13"/>
      <c r="J22" s="11"/>
      <c r="L22" s="44"/>
      <c r="M22" s="18">
        <v>18</v>
      </c>
      <c r="N22" s="18" t="s">
        <v>69</v>
      </c>
      <c r="O22" s="23">
        <v>4.4000000000000004</v>
      </c>
      <c r="P22" s="24" t="str">
        <f t="shared" si="0"/>
        <v/>
      </c>
      <c r="Q22" s="24" t="str">
        <f t="shared" si="1"/>
        <v/>
      </c>
      <c r="R22" s="25" t="str">
        <f t="shared" si="19"/>
        <v/>
      </c>
      <c r="S22" s="26">
        <v>0.4</v>
      </c>
      <c r="T22" s="18" t="str">
        <f t="shared" si="2"/>
        <v>高木</v>
      </c>
      <c r="U22" s="26" t="s">
        <v>8</v>
      </c>
      <c r="V22" s="33">
        <f t="shared" si="3"/>
        <v>0.4</v>
      </c>
      <c r="W22" s="34" t="str">
        <f t="shared" si="4"/>
        <v/>
      </c>
      <c r="X22" s="33" t="str">
        <f t="shared" si="5"/>
        <v/>
      </c>
      <c r="Y22" s="33" t="str">
        <f t="shared" si="13"/>
        <v/>
      </c>
      <c r="Z22" s="34" t="str">
        <f t="shared" si="14"/>
        <v/>
      </c>
      <c r="AA22" s="26" t="s">
        <v>51</v>
      </c>
      <c r="AB22" s="27"/>
      <c r="AC22" s="44"/>
      <c r="AD22" s="18">
        <v>81</v>
      </c>
      <c r="AE22" s="18" t="s">
        <v>45</v>
      </c>
      <c r="AF22" s="23">
        <v>5</v>
      </c>
      <c r="AG22" s="24" t="str">
        <f t="shared" si="15"/>
        <v/>
      </c>
      <c r="AH22" s="24" t="str">
        <f t="shared" si="16"/>
        <v/>
      </c>
      <c r="AI22" s="25" t="str">
        <f t="shared" si="6"/>
        <v/>
      </c>
      <c r="AJ22" s="26">
        <v>0.6</v>
      </c>
      <c r="AK22" s="18" t="str">
        <f t="shared" si="7"/>
        <v>高木</v>
      </c>
      <c r="AL22" s="18"/>
      <c r="AM22" s="33">
        <f t="shared" si="8"/>
        <v>0.6</v>
      </c>
      <c r="AN22" s="34" t="str">
        <f t="shared" si="9"/>
        <v/>
      </c>
      <c r="AO22" s="33" t="str">
        <f t="shared" si="10"/>
        <v/>
      </c>
      <c r="AP22" s="33" t="str">
        <f t="shared" si="17"/>
        <v/>
      </c>
      <c r="AQ22" s="34" t="str">
        <f t="shared" si="18"/>
        <v/>
      </c>
      <c r="AR22" s="26" t="s">
        <v>51</v>
      </c>
      <c r="AS22" s="119"/>
      <c r="AT22" s="9" t="s">
        <v>137</v>
      </c>
      <c r="AU22" s="43">
        <v>139</v>
      </c>
      <c r="AV22" s="43" t="s">
        <v>148</v>
      </c>
      <c r="AW22" s="131">
        <v>1.45</v>
      </c>
      <c r="AX22" s="131">
        <v>2</v>
      </c>
      <c r="AY22" s="131">
        <v>3.2</v>
      </c>
      <c r="AZ22" s="132">
        <f t="shared" si="11"/>
        <v>21.5</v>
      </c>
      <c r="BA22" s="43" t="s">
        <v>51</v>
      </c>
      <c r="BB22" s="132">
        <f t="shared" si="12"/>
        <v>21.5</v>
      </c>
      <c r="BC22" s="11"/>
      <c r="BE22" s="119"/>
    </row>
    <row r="23" spans="2:57" ht="12" customHeight="1">
      <c r="B23" s="231"/>
      <c r="C23" s="2"/>
      <c r="D23" s="124"/>
      <c r="E23" s="129"/>
      <c r="F23" s="46" t="s">
        <v>73</v>
      </c>
      <c r="G23" s="10">
        <f>COUNTIF($X$5:$X$67,"&lt;2.0")+COUNTIF($AO$5:$AO$67,"&lt;2.0")-COUNTIF($X$5:$X$67,"&lt;1.0")-COUNTIF($AO$5:$AO$67,"&lt;1.0")</f>
        <v>2</v>
      </c>
      <c r="H23" s="12" t="s">
        <v>25</v>
      </c>
      <c r="I23" s="13"/>
      <c r="J23" s="11"/>
      <c r="L23" s="44"/>
      <c r="M23" s="18"/>
      <c r="N23" s="18"/>
      <c r="O23" s="23">
        <v>4.5</v>
      </c>
      <c r="P23" s="24"/>
      <c r="Q23" s="24"/>
      <c r="R23" s="25"/>
      <c r="S23" s="26">
        <v>0.49</v>
      </c>
      <c r="T23" s="18"/>
      <c r="U23" s="26"/>
      <c r="V23" s="33"/>
      <c r="W23" s="34"/>
      <c r="X23" s="33"/>
      <c r="Y23" s="33"/>
      <c r="Z23" s="34"/>
      <c r="AA23" s="26"/>
      <c r="AB23" s="27"/>
      <c r="AC23" s="44"/>
      <c r="AD23" s="18">
        <v>82</v>
      </c>
      <c r="AE23" s="18" t="s">
        <v>44</v>
      </c>
      <c r="AF23" s="23">
        <v>2.5</v>
      </c>
      <c r="AG23" s="24" t="str">
        <f t="shared" si="15"/>
        <v/>
      </c>
      <c r="AH23" s="24" t="str">
        <f t="shared" si="16"/>
        <v/>
      </c>
      <c r="AI23" s="25" t="str">
        <f t="shared" si="6"/>
        <v/>
      </c>
      <c r="AJ23" s="26">
        <v>0.25</v>
      </c>
      <c r="AK23" s="18" t="str">
        <f t="shared" si="7"/>
        <v>低・中木</v>
      </c>
      <c r="AL23" s="26"/>
      <c r="AM23" s="33" t="str">
        <f t="shared" si="8"/>
        <v/>
      </c>
      <c r="AN23" s="34">
        <f t="shared" si="9"/>
        <v>2.5</v>
      </c>
      <c r="AO23" s="33" t="str">
        <f t="shared" si="10"/>
        <v/>
      </c>
      <c r="AP23" s="33" t="str">
        <f t="shared" si="17"/>
        <v/>
      </c>
      <c r="AQ23" s="34" t="str">
        <f t="shared" si="18"/>
        <v/>
      </c>
      <c r="AR23" s="26" t="s">
        <v>51</v>
      </c>
      <c r="AS23" s="119"/>
      <c r="AT23" s="9" t="s">
        <v>137</v>
      </c>
      <c r="AU23" s="43">
        <v>140</v>
      </c>
      <c r="AV23" s="43" t="s">
        <v>148</v>
      </c>
      <c r="AW23" s="131">
        <v>1.6</v>
      </c>
      <c r="AX23" s="131">
        <v>2.2000000000000002</v>
      </c>
      <c r="AY23" s="131">
        <v>5.2</v>
      </c>
      <c r="AZ23" s="132">
        <f t="shared" si="11"/>
        <v>35.1</v>
      </c>
      <c r="BA23" s="43" t="s">
        <v>51</v>
      </c>
      <c r="BB23" s="132">
        <f t="shared" si="12"/>
        <v>35.1</v>
      </c>
      <c r="BC23" s="11"/>
      <c r="BE23" s="119"/>
    </row>
    <row r="24" spans="2:57" ht="12" customHeight="1">
      <c r="B24" s="231"/>
      <c r="C24" s="2"/>
      <c r="D24" s="124"/>
      <c r="E24" s="129"/>
      <c r="F24" s="46" t="s">
        <v>75</v>
      </c>
      <c r="G24" s="10">
        <f>COUNTIF($Y$5:$Y$67,"&lt;2.0")+COUNTIF($AP$5:$AP$67,"&lt;2.0")-COUNTIF($Y$5:$Y$67,"&lt;1.0")-COUNTIF($AP$5:$AP$67,"&lt;1.0")</f>
        <v>0</v>
      </c>
      <c r="H24" s="12" t="s">
        <v>25</v>
      </c>
      <c r="I24" s="13"/>
      <c r="J24" s="11"/>
      <c r="L24" s="44"/>
      <c r="M24" s="18">
        <v>20</v>
      </c>
      <c r="N24" s="18" t="s">
        <v>44</v>
      </c>
      <c r="O24" s="23">
        <v>6</v>
      </c>
      <c r="P24" s="24" t="str">
        <f t="shared" si="0"/>
        <v/>
      </c>
      <c r="Q24" s="24" t="str">
        <f t="shared" si="1"/>
        <v/>
      </c>
      <c r="R24" s="25" t="str">
        <f t="shared" si="19"/>
        <v/>
      </c>
      <c r="S24" s="26">
        <v>0.55000000000000004</v>
      </c>
      <c r="T24" s="18" t="str">
        <f t="shared" si="2"/>
        <v>高木</v>
      </c>
      <c r="U24" s="26"/>
      <c r="V24" s="33">
        <f t="shared" si="3"/>
        <v>0.55000000000000004</v>
      </c>
      <c r="W24" s="34" t="str">
        <f t="shared" si="4"/>
        <v/>
      </c>
      <c r="X24" s="33" t="str">
        <f t="shared" si="5"/>
        <v/>
      </c>
      <c r="Y24" s="33" t="str">
        <f t="shared" si="13"/>
        <v/>
      </c>
      <c r="Z24" s="34" t="str">
        <f t="shared" si="14"/>
        <v/>
      </c>
      <c r="AA24" s="26" t="s">
        <v>51</v>
      </c>
      <c r="AB24" s="27"/>
      <c r="AC24" s="44"/>
      <c r="AD24" s="18">
        <v>83</v>
      </c>
      <c r="AE24" s="18" t="s">
        <v>70</v>
      </c>
      <c r="AF24" s="23">
        <v>2.9</v>
      </c>
      <c r="AG24" s="24" t="str">
        <f t="shared" si="15"/>
        <v/>
      </c>
      <c r="AH24" s="24" t="str">
        <f t="shared" si="16"/>
        <v/>
      </c>
      <c r="AI24" s="25" t="str">
        <f t="shared" si="6"/>
        <v/>
      </c>
      <c r="AJ24" s="26">
        <v>0.48</v>
      </c>
      <c r="AK24" s="18" t="str">
        <f t="shared" si="7"/>
        <v>低・中木</v>
      </c>
      <c r="AL24" s="26" t="s">
        <v>8</v>
      </c>
      <c r="AM24" s="33" t="str">
        <f t="shared" si="8"/>
        <v/>
      </c>
      <c r="AN24" s="34" t="str">
        <f t="shared" si="9"/>
        <v/>
      </c>
      <c r="AO24" s="33">
        <f t="shared" si="10"/>
        <v>2.9</v>
      </c>
      <c r="AP24" s="33" t="str">
        <f t="shared" si="17"/>
        <v/>
      </c>
      <c r="AQ24" s="34" t="str">
        <f t="shared" si="18"/>
        <v/>
      </c>
      <c r="AR24" s="26" t="s">
        <v>51</v>
      </c>
      <c r="AS24" s="119"/>
      <c r="AT24" s="9" t="s">
        <v>137</v>
      </c>
      <c r="AU24" s="43">
        <v>141</v>
      </c>
      <c r="AV24" s="43" t="s">
        <v>148</v>
      </c>
      <c r="AW24" s="131">
        <v>1.4</v>
      </c>
      <c r="AX24" s="131">
        <v>1.5</v>
      </c>
      <c r="AY24" s="131">
        <v>2.2999999999999998</v>
      </c>
      <c r="AZ24" s="132">
        <f t="shared" si="11"/>
        <v>14.1</v>
      </c>
      <c r="BA24" s="43" t="s">
        <v>51</v>
      </c>
      <c r="BB24" s="132">
        <f t="shared" si="12"/>
        <v>14.1</v>
      </c>
      <c r="BC24" s="11"/>
      <c r="BE24" s="119"/>
    </row>
    <row r="25" spans="2:57" ht="12" customHeight="1">
      <c r="B25" s="231"/>
      <c r="C25" s="2"/>
      <c r="D25" s="124"/>
      <c r="E25" s="128"/>
      <c r="F25" s="12" t="s">
        <v>78</v>
      </c>
      <c r="G25" s="10">
        <f>COUNTIF($Z$5:$Z$67,"&lt;2.0")+COUNTIF($AQ$5:$AQ$67,"&lt;2.0")-COUNTIF($Z$5:$Z$67,"&lt;1.0")-COUNTIF($AQ$5:$AQ$67,"&lt;1.0")</f>
        <v>0</v>
      </c>
      <c r="H25" s="12" t="s">
        <v>25</v>
      </c>
      <c r="I25" s="13"/>
      <c r="J25" s="11"/>
      <c r="L25" s="44"/>
      <c r="M25" s="18">
        <v>21</v>
      </c>
      <c r="N25" s="18" t="s">
        <v>45</v>
      </c>
      <c r="O25" s="23">
        <v>2.56</v>
      </c>
      <c r="P25" s="24" t="str">
        <f t="shared" si="0"/>
        <v/>
      </c>
      <c r="Q25" s="24" t="str">
        <f t="shared" si="1"/>
        <v/>
      </c>
      <c r="R25" s="25" t="str">
        <f t="shared" si="19"/>
        <v/>
      </c>
      <c r="S25" s="26">
        <v>0.43</v>
      </c>
      <c r="T25" s="18" t="str">
        <f t="shared" si="2"/>
        <v>低・中木</v>
      </c>
      <c r="U25" s="26"/>
      <c r="V25" s="33" t="str">
        <f t="shared" si="3"/>
        <v/>
      </c>
      <c r="W25" s="34" t="str">
        <f t="shared" si="4"/>
        <v/>
      </c>
      <c r="X25" s="33">
        <f t="shared" si="5"/>
        <v>2.56</v>
      </c>
      <c r="Y25" s="33" t="str">
        <f t="shared" si="13"/>
        <v/>
      </c>
      <c r="Z25" s="34" t="str">
        <f t="shared" si="14"/>
        <v/>
      </c>
      <c r="AA25" s="26" t="s">
        <v>51</v>
      </c>
      <c r="AB25" s="27"/>
      <c r="AC25" s="44"/>
      <c r="AD25" s="18">
        <v>84</v>
      </c>
      <c r="AE25" s="18" t="s">
        <v>69</v>
      </c>
      <c r="AF25" s="23">
        <v>4</v>
      </c>
      <c r="AG25" s="24" t="str">
        <f t="shared" si="15"/>
        <v/>
      </c>
      <c r="AH25" s="24" t="str">
        <f t="shared" si="16"/>
        <v/>
      </c>
      <c r="AI25" s="25" t="str">
        <f t="shared" si="6"/>
        <v/>
      </c>
      <c r="AJ25" s="26">
        <v>0.24</v>
      </c>
      <c r="AK25" s="18" t="str">
        <f t="shared" si="7"/>
        <v>高木</v>
      </c>
      <c r="AL25" s="26" t="s">
        <v>8</v>
      </c>
      <c r="AM25" s="33">
        <f t="shared" si="8"/>
        <v>0.24</v>
      </c>
      <c r="AN25" s="34" t="str">
        <f t="shared" si="9"/>
        <v/>
      </c>
      <c r="AO25" s="33" t="str">
        <f t="shared" si="10"/>
        <v/>
      </c>
      <c r="AP25" s="33" t="str">
        <f t="shared" si="17"/>
        <v/>
      </c>
      <c r="AQ25" s="34" t="str">
        <f t="shared" si="18"/>
        <v/>
      </c>
      <c r="AR25" s="26" t="s">
        <v>51</v>
      </c>
      <c r="AS25" s="119"/>
      <c r="AT25" s="9" t="s">
        <v>137</v>
      </c>
      <c r="AU25" s="43">
        <v>142</v>
      </c>
      <c r="AV25" s="43" t="s">
        <v>149</v>
      </c>
      <c r="AW25" s="131">
        <v>0.4</v>
      </c>
      <c r="AX25" s="131">
        <v>1</v>
      </c>
      <c r="AY25" s="131">
        <v>1.6</v>
      </c>
      <c r="AZ25" s="132">
        <f t="shared" si="11"/>
        <v>1.6</v>
      </c>
      <c r="BA25" s="43" t="s">
        <v>51</v>
      </c>
      <c r="BB25" s="132">
        <f t="shared" si="12"/>
        <v>1.6</v>
      </c>
      <c r="BC25" s="11"/>
      <c r="BE25" s="119"/>
    </row>
    <row r="26" spans="2:57" ht="12" customHeight="1">
      <c r="B26" s="231"/>
      <c r="C26" s="2"/>
      <c r="D26" s="124"/>
      <c r="E26" s="55" t="s">
        <v>42</v>
      </c>
      <c r="F26" s="12" t="s">
        <v>72</v>
      </c>
      <c r="G26" s="10">
        <f>COUNTIF($W$5:$W$67,"&lt;3.0")+COUNTIF($AN$5:$AN$67,"&lt;3.0")-COUNTIF($W$5:$W$67,"&lt;2.0")-COUNTIF($AN$5:$AN$67,"&lt;2.0")</f>
        <v>6</v>
      </c>
      <c r="H26" s="12" t="s">
        <v>25</v>
      </c>
      <c r="I26" s="13"/>
      <c r="J26" s="11"/>
      <c r="L26" s="44"/>
      <c r="M26" s="18">
        <v>22</v>
      </c>
      <c r="N26" s="18" t="s">
        <v>47</v>
      </c>
      <c r="O26" s="23">
        <v>3.6</v>
      </c>
      <c r="P26" s="24" t="str">
        <f t="shared" si="0"/>
        <v/>
      </c>
      <c r="Q26" s="24" t="str">
        <f t="shared" si="1"/>
        <v/>
      </c>
      <c r="R26" s="25" t="str">
        <f t="shared" si="19"/>
        <v/>
      </c>
      <c r="S26" s="26">
        <v>0.77</v>
      </c>
      <c r="T26" s="18" t="str">
        <f t="shared" si="2"/>
        <v>高木</v>
      </c>
      <c r="U26" s="26" t="s">
        <v>8</v>
      </c>
      <c r="V26" s="33">
        <f t="shared" si="3"/>
        <v>0.77</v>
      </c>
      <c r="W26" s="34" t="str">
        <f>IF($AA26="防除",IF($T26="低・中木",IF($S26=0,"?",IF($S26&gt;0,IF($S26&lt;0.3,$O26,""),"")),""),"")</f>
        <v/>
      </c>
      <c r="X26" s="33" t="str">
        <f>IF($AA26="防除",IF($T26="低・中木",IF($S26=0.3,$O26,IF($S26&gt;0.3,IF($S26&lt;0.6,$O26,""),"")),""),"")</f>
        <v/>
      </c>
      <c r="Y26" s="33" t="str">
        <f>IF($AA26="防除",IF($T26="低・中木",IF($S26=0.6,$O26,IF($S26&gt;0.6,IF($S26&lt;0.9,$O26,""),"")),""),"")</f>
        <v/>
      </c>
      <c r="Z26" s="34" t="str">
        <f>IF($AA26="防除",IF($T26="低・中木",IF($S26=0.9,O26,IF($S26&gt;0.9,$O26,"")),""),"")</f>
        <v/>
      </c>
      <c r="AA26" s="26" t="s">
        <v>51</v>
      </c>
      <c r="AB26" s="27"/>
      <c r="AC26" s="44"/>
      <c r="AD26" s="18">
        <v>85</v>
      </c>
      <c r="AE26" s="18" t="s">
        <v>45</v>
      </c>
      <c r="AF26" s="23">
        <v>6</v>
      </c>
      <c r="AG26" s="24" t="str">
        <f t="shared" si="15"/>
        <v/>
      </c>
      <c r="AH26" s="24" t="str">
        <f t="shared" si="16"/>
        <v/>
      </c>
      <c r="AI26" s="25" t="str">
        <f t="shared" si="6"/>
        <v/>
      </c>
      <c r="AJ26" s="26">
        <v>0.7</v>
      </c>
      <c r="AK26" s="18" t="str">
        <f t="shared" si="7"/>
        <v>高木</v>
      </c>
      <c r="AL26" s="18"/>
      <c r="AM26" s="33">
        <f t="shared" si="8"/>
        <v>0.7</v>
      </c>
      <c r="AN26" s="34" t="str">
        <f>IF($AR26="防除",IF($AK26="低・中木",IF($AJ26=0,"?",IF($AJ26&gt;0,IF($AJ26&lt;0.3,$AF26,""),"")),""),"")</f>
        <v/>
      </c>
      <c r="AO26" s="33" t="str">
        <f>IF($AR26="防除",IF($AK26="低・中木",IF($AJ26=0.3,$AF26,IF($AJ26&gt;0.3,IF($AJ26&lt;0.6,$AF26,""),"")),""),"")</f>
        <v/>
      </c>
      <c r="AP26" s="33" t="str">
        <f>IF($AR26="防除",IF($AK26="低・中木",IF($AJ26=0.6,$AF26,IF($AJ26&gt;0.6,IF($AJ26&lt;0.9,$AF26,""),"")),""),"")</f>
        <v/>
      </c>
      <c r="AQ26" s="34" t="str">
        <f>IF($AR26="防除",IF($AK26="低・中木",IF($AJ26=0.9,AF26,IF($AJ26&gt;0.9,$AF26,"")),""),"")</f>
        <v/>
      </c>
      <c r="AR26" s="26" t="s">
        <v>51</v>
      </c>
      <c r="AS26" s="119"/>
      <c r="AT26" s="9" t="s">
        <v>137</v>
      </c>
      <c r="AU26" s="43">
        <v>143</v>
      </c>
      <c r="AV26" s="43" t="s">
        <v>148</v>
      </c>
      <c r="AW26" s="131">
        <v>1.35</v>
      </c>
      <c r="AX26" s="131">
        <v>1.8</v>
      </c>
      <c r="AY26" s="131">
        <v>8.3000000000000007</v>
      </c>
      <c r="AZ26" s="132">
        <f t="shared" si="11"/>
        <v>42.2</v>
      </c>
      <c r="BA26" s="43" t="s">
        <v>51</v>
      </c>
      <c r="BB26" s="132">
        <f t="shared" si="12"/>
        <v>42.2</v>
      </c>
      <c r="BC26" s="11"/>
      <c r="BE26" s="119"/>
    </row>
    <row r="27" spans="2:57" ht="12" customHeight="1">
      <c r="B27" s="231"/>
      <c r="C27" s="2"/>
      <c r="D27" s="124"/>
      <c r="E27" s="129"/>
      <c r="F27" s="46" t="s">
        <v>73</v>
      </c>
      <c r="G27" s="10">
        <f>COUNTIF($X$5:$X$67,"&lt;3.0")+COUNTIF($AO$5:$AO$67,"&lt;3.0")-COUNTIF($X$5:$X$67,"&lt;2.0")-COUNTIF($AO$5:$AO$67,"&lt;2.0")</f>
        <v>6</v>
      </c>
      <c r="H27" s="12" t="s">
        <v>25</v>
      </c>
      <c r="I27" s="13"/>
      <c r="J27" s="11"/>
      <c r="L27" s="44"/>
      <c r="M27" s="18">
        <v>23</v>
      </c>
      <c r="N27" s="18" t="s">
        <v>49</v>
      </c>
      <c r="O27" s="23">
        <v>3.4</v>
      </c>
      <c r="P27" s="24" t="str">
        <f t="shared" si="0"/>
        <v/>
      </c>
      <c r="Q27" s="24" t="str">
        <f t="shared" si="1"/>
        <v/>
      </c>
      <c r="R27" s="25" t="str">
        <f t="shared" si="19"/>
        <v/>
      </c>
      <c r="S27" s="26">
        <v>0.38</v>
      </c>
      <c r="T27" s="18" t="str">
        <f t="shared" si="2"/>
        <v>高木</v>
      </c>
      <c r="U27" s="26"/>
      <c r="V27" s="33">
        <f t="shared" si="3"/>
        <v>0.38</v>
      </c>
      <c r="W27" s="34" t="str">
        <f>IF($AA27="防除",IF($T27="低・中木",IF($S27=0,"?",IF($S27&gt;0,IF($S27&lt;0.3,$O27,""),"")),""),"")</f>
        <v/>
      </c>
      <c r="X27" s="33" t="str">
        <f>IF($AA27="防除",IF($T27="低・中木",IF($S27=0.3,$O27,IF($S27&gt;0.3,IF($S27&lt;0.6,$O27,""),"")),""),"")</f>
        <v/>
      </c>
      <c r="Y27" s="33" t="str">
        <f>IF($AA27="防除",IF($T27="低・中木",IF($S27=0.6,$O27,IF($S27&gt;0.6,IF($S27&lt;0.9,$O27,""),"")),""),"")</f>
        <v/>
      </c>
      <c r="Z27" s="34" t="str">
        <f>IF($AA27="防除",IF($T27="低・中木",IF($S27=0.9,O27,IF($S27&gt;0.9,$O27,"")),""),"")</f>
        <v/>
      </c>
      <c r="AA27" s="26" t="s">
        <v>51</v>
      </c>
      <c r="AB27" s="27"/>
      <c r="AC27" s="44"/>
      <c r="AD27" s="18">
        <v>86</v>
      </c>
      <c r="AE27" s="18" t="s">
        <v>47</v>
      </c>
      <c r="AF27" s="23">
        <v>3.1</v>
      </c>
      <c r="AG27" s="24" t="str">
        <f t="shared" si="15"/>
        <v/>
      </c>
      <c r="AH27" s="24" t="str">
        <f t="shared" si="16"/>
        <v/>
      </c>
      <c r="AI27" s="25" t="str">
        <f t="shared" si="6"/>
        <v/>
      </c>
      <c r="AJ27" s="26">
        <v>0.23</v>
      </c>
      <c r="AK27" s="18" t="str">
        <f t="shared" si="7"/>
        <v>高木</v>
      </c>
      <c r="AL27" s="26" t="s">
        <v>8</v>
      </c>
      <c r="AM27" s="33">
        <f t="shared" si="8"/>
        <v>0.23</v>
      </c>
      <c r="AN27" s="34" t="str">
        <f>IF($AR27="防除",IF($AK27="低・中木",IF($AJ27=0,"?",IF($AJ27&gt;0,IF($AJ27&lt;0.3,$AF27,""),"")),""),"")</f>
        <v/>
      </c>
      <c r="AO27" s="33" t="str">
        <f>IF($AR27="防除",IF($AK27="低・中木",IF($AJ27=0.3,$AF27,IF($AJ27&gt;0.3,IF($AJ27&lt;0.6,$AF27,""),"")),""),"")</f>
        <v/>
      </c>
      <c r="AP27" s="33" t="str">
        <f>IF($AR27="防除",IF($AK27="低・中木",IF($AJ27=0.6,$AF27,IF($AJ27&gt;0.6,IF($AJ27&lt;0.9,$AF27,""),"")),""),"")</f>
        <v/>
      </c>
      <c r="AQ27" s="34" t="str">
        <f>IF($AR27="防除",IF($AK27="低・中木",IF($AJ27=0.9,AF27,IF($AJ27&gt;0.9,$AF27,"")),""),"")</f>
        <v/>
      </c>
      <c r="AR27" s="26" t="s">
        <v>51</v>
      </c>
      <c r="AS27" s="119"/>
      <c r="AT27" s="9" t="s">
        <v>137</v>
      </c>
      <c r="AU27" s="43">
        <v>144</v>
      </c>
      <c r="AV27" s="43" t="s">
        <v>150</v>
      </c>
      <c r="AW27" s="131">
        <v>0.8</v>
      </c>
      <c r="AX27" s="131">
        <v>0.8</v>
      </c>
      <c r="AY27" s="131">
        <v>0.8</v>
      </c>
      <c r="AZ27" s="132">
        <f t="shared" si="11"/>
        <v>3.2</v>
      </c>
      <c r="BA27" s="43" t="s">
        <v>51</v>
      </c>
      <c r="BB27" s="132">
        <f t="shared" si="12"/>
        <v>3.2</v>
      </c>
      <c r="BC27" s="11"/>
      <c r="BE27" s="119"/>
    </row>
    <row r="28" spans="2:57" ht="12" customHeight="1">
      <c r="B28" s="231"/>
      <c r="C28" s="2"/>
      <c r="D28" s="124"/>
      <c r="E28" s="129"/>
      <c r="F28" s="46" t="s">
        <v>75</v>
      </c>
      <c r="G28" s="10">
        <f>COUNTIF($Y$5:$Y$67,"&lt;3.0")+COUNTIF($AP$5:$AP$67,"&lt;3.0")-COUNTIF($Y$5:$Y$67,"&lt;2.0")-COUNTIF($AP$5:$AP$67,"&lt;2.0")</f>
        <v>1</v>
      </c>
      <c r="H28" s="12" t="s">
        <v>25</v>
      </c>
      <c r="I28" s="13"/>
      <c r="J28" s="11"/>
      <c r="L28" s="44"/>
      <c r="M28" s="18">
        <v>24</v>
      </c>
      <c r="N28" s="18" t="s">
        <v>69</v>
      </c>
      <c r="O28" s="23">
        <v>3.5</v>
      </c>
      <c r="P28" s="24" t="str">
        <f t="shared" si="0"/>
        <v/>
      </c>
      <c r="Q28" s="24" t="str">
        <f t="shared" si="1"/>
        <v/>
      </c>
      <c r="R28" s="25" t="str">
        <f t="shared" si="19"/>
        <v/>
      </c>
      <c r="S28" s="26">
        <v>0.63</v>
      </c>
      <c r="T28" s="18" t="str">
        <f t="shared" si="2"/>
        <v>高木</v>
      </c>
      <c r="U28" s="26" t="s">
        <v>8</v>
      </c>
      <c r="V28" s="33">
        <f t="shared" si="3"/>
        <v>0.63</v>
      </c>
      <c r="W28" s="34" t="str">
        <f>IF($AA28="防除",IF($T28="低・中木",IF($S28=0,"?",IF($S28&gt;0,IF($S28&lt;0.3,$O28,""),"")),""),"")</f>
        <v/>
      </c>
      <c r="X28" s="33" t="str">
        <f>IF($AA28="防除",IF($T28="低・中木",IF($S28=0.3,$O28,IF($S28&gt;0.3,IF($S28&lt;0.6,$O28,""),"")),""),"")</f>
        <v/>
      </c>
      <c r="Y28" s="33" t="str">
        <f>IF($AA28="防除",IF($T28="低・中木",IF($S28=0.6,$O28,IF($S28&gt;0.6,IF($S28&lt;0.9,$O28,""),"")),""),"")</f>
        <v/>
      </c>
      <c r="Z28" s="34" t="str">
        <f>IF($AA28="防除",IF($T28="低・中木",IF($S28=0.9,O28,IF($S28&gt;0.9,$O28,"")),""),"")</f>
        <v/>
      </c>
      <c r="AA28" s="26" t="s">
        <v>51</v>
      </c>
      <c r="AB28" s="27"/>
      <c r="AC28" s="44"/>
      <c r="AD28" s="18"/>
      <c r="AE28" s="18"/>
      <c r="AF28" s="23"/>
      <c r="AG28" s="24"/>
      <c r="AH28" s="24"/>
      <c r="AI28" s="25"/>
      <c r="AJ28" s="26"/>
      <c r="AK28" s="18"/>
      <c r="AL28" s="26"/>
      <c r="AM28" s="33" t="str">
        <f t="shared" ref="AM28:AM62" si="20">IF(AR28="防除",IF(AK28="高木",AJ28,""),"")</f>
        <v/>
      </c>
      <c r="AN28" s="34" t="str">
        <f t="shared" ref="AN28:AN62" si="21">IF($AR28="防除",IF($AK28="低・中木",IF($AJ28=0,"?",IF($AJ28&gt;0,IF($AJ28&lt;0.3,$AF28,""),"")),""),"")</f>
        <v/>
      </c>
      <c r="AO28" s="33" t="str">
        <f t="shared" ref="AO28:AO62" si="22">IF($AR28="防除",IF($AK28="低・中木",IF($AJ28=0.3,$AF28,IF($AJ28&gt;0.3,IF($AJ28&lt;0.6,$AF28,""),"")),""),"")</f>
        <v/>
      </c>
      <c r="AP28" s="33" t="str">
        <f t="shared" ref="AP28:AP62" si="23">IF($AR28="防除",IF($AK28="低・中木",IF($AJ28=0.6,$AF28,IF($AJ28&gt;0.6,IF($AJ28&lt;0.9,$AF28,""),"")),""),"")</f>
        <v/>
      </c>
      <c r="AQ28" s="34" t="str">
        <f t="shared" ref="AQ28:AQ62" si="24">IF($AR28="防除",IF($AK28="低・中木",IF($AJ28=0.9,AF28,IF($AJ28&gt;0.9,$AF28,"")),""),"")</f>
        <v/>
      </c>
      <c r="AR28" s="26"/>
      <c r="AS28" s="119"/>
      <c r="AT28" s="9" t="s">
        <v>137</v>
      </c>
      <c r="AU28" s="43">
        <v>145</v>
      </c>
      <c r="AV28" s="43" t="s">
        <v>148</v>
      </c>
      <c r="AW28" s="131">
        <v>1.6</v>
      </c>
      <c r="AX28" s="131">
        <v>2.7</v>
      </c>
      <c r="AY28" s="131">
        <v>1.7</v>
      </c>
      <c r="AZ28" s="132">
        <f t="shared" si="11"/>
        <v>18.7</v>
      </c>
      <c r="BA28" s="43" t="s">
        <v>51</v>
      </c>
      <c r="BB28" s="132">
        <f t="shared" si="12"/>
        <v>18.7</v>
      </c>
      <c r="BC28" s="11"/>
      <c r="BE28" s="119"/>
    </row>
    <row r="29" spans="2:57" ht="12" customHeight="1">
      <c r="B29" s="231"/>
      <c r="C29" s="130"/>
      <c r="D29" s="127"/>
      <c r="E29" s="128"/>
      <c r="F29" s="12" t="s">
        <v>78</v>
      </c>
      <c r="G29" s="10">
        <f>COUNTIF($Z$5:$Z$67,"&lt;3.0")+COUNTIF($AQ$5:$AQ$67,"&lt;3.0")-COUNTIF($Z$5:$Z$67,"&lt;2.0")-COUNTIF($AQ$5:$AQ$67,"&lt;2.0")</f>
        <v>0</v>
      </c>
      <c r="H29" s="12" t="s">
        <v>25</v>
      </c>
      <c r="I29" s="13"/>
      <c r="J29" s="11"/>
      <c r="L29" s="44"/>
      <c r="M29" s="18">
        <v>25</v>
      </c>
      <c r="N29" s="18" t="s">
        <v>70</v>
      </c>
      <c r="O29" s="23">
        <v>4</v>
      </c>
      <c r="P29" s="24" t="str">
        <f t="shared" si="0"/>
        <v/>
      </c>
      <c r="Q29" s="24" t="str">
        <f t="shared" si="1"/>
        <v/>
      </c>
      <c r="R29" s="25" t="str">
        <f t="shared" si="19"/>
        <v/>
      </c>
      <c r="S29" s="26">
        <v>0.38</v>
      </c>
      <c r="T29" s="18" t="str">
        <f t="shared" si="2"/>
        <v>高木</v>
      </c>
      <c r="U29" s="26" t="s">
        <v>8</v>
      </c>
      <c r="V29" s="33">
        <f t="shared" si="3"/>
        <v>0.38</v>
      </c>
      <c r="W29" s="34" t="str">
        <f>IF($AA29="防除",IF($T29="低・中木",IF($S29=0,"?",IF($S29&gt;0,IF($S29&lt;0.3,$O29,""),"")),""),"")</f>
        <v/>
      </c>
      <c r="X29" s="33" t="str">
        <f>IF($AA29="防除",IF($T29="低・中木",IF($S29=0.3,$O29,IF($S29&gt;0.3,IF($S29&lt;0.6,$O29,""),"")),""),"")</f>
        <v/>
      </c>
      <c r="Y29" s="33" t="str">
        <f>IF($AA29="防除",IF($T29="低・中木",IF($S29=0.6,$O29,IF($S29&gt;0.6,IF($S29&lt;0.9,$O29,""),"")),""),"")</f>
        <v/>
      </c>
      <c r="Z29" s="34" t="str">
        <f>IF($AA29="防除",IF($T29="低・中木",IF($S29=0.9,O29,IF($S29&gt;0.9,$O29,"")),""),"")</f>
        <v/>
      </c>
      <c r="AA29" s="26" t="s">
        <v>51</v>
      </c>
      <c r="AC29" s="44"/>
      <c r="AD29" s="18">
        <v>88</v>
      </c>
      <c r="AE29" s="18" t="s">
        <v>69</v>
      </c>
      <c r="AF29" s="23">
        <v>3.2</v>
      </c>
      <c r="AG29" s="24"/>
      <c r="AH29" s="24"/>
      <c r="AI29" s="25"/>
      <c r="AJ29" s="26">
        <v>0.25</v>
      </c>
      <c r="AK29" s="18" t="str">
        <f t="shared" ref="AK29:AK62" si="25">IF(AE29="","",IF(AF29&lt;3,"低・中木","高木"))</f>
        <v>高木</v>
      </c>
      <c r="AL29" s="26" t="s">
        <v>8</v>
      </c>
      <c r="AM29" s="33">
        <f t="shared" si="20"/>
        <v>0.25</v>
      </c>
      <c r="AN29" s="34" t="str">
        <f t="shared" si="21"/>
        <v/>
      </c>
      <c r="AO29" s="33" t="str">
        <f t="shared" si="22"/>
        <v/>
      </c>
      <c r="AP29" s="33" t="str">
        <f t="shared" si="23"/>
        <v/>
      </c>
      <c r="AQ29" s="34" t="str">
        <f t="shared" si="24"/>
        <v/>
      </c>
      <c r="AR29" s="26" t="s">
        <v>51</v>
      </c>
      <c r="AT29" s="9" t="s">
        <v>28</v>
      </c>
      <c r="AU29" s="43">
        <v>146</v>
      </c>
      <c r="AV29" s="43" t="s">
        <v>148</v>
      </c>
      <c r="AW29" s="131">
        <v>1.6</v>
      </c>
      <c r="AX29" s="131">
        <v>2.7</v>
      </c>
      <c r="AY29" s="131">
        <v>4.8</v>
      </c>
      <c r="AZ29" s="132">
        <f t="shared" ref="AZ29:AZ42" si="26">IF(AT29="○",IF(AW29&lt;0.6,ROUND(AX29*AY29,1),ROUND(AY29*AW29*2+AY29*AX29+AX29*AW29*2,1)),"")</f>
        <v>37</v>
      </c>
      <c r="BA29" s="43" t="s">
        <v>51</v>
      </c>
      <c r="BB29" s="132">
        <f t="shared" ref="BB29:BB42" si="27">IF(BA29="防除",IF(AW29&lt;0.6,ROUND(AX29*AY29,1),ROUND(AY29*AW29*2+AY29*AX29+AX29*AW29*2,1)),"")</f>
        <v>37</v>
      </c>
      <c r="BC29" s="11"/>
    </row>
    <row r="30" spans="2:57" ht="12" customHeight="1">
      <c r="B30" s="231"/>
      <c r="C30" s="50" t="s">
        <v>55</v>
      </c>
      <c r="D30" s="21"/>
      <c r="E30" s="9" t="s">
        <v>74</v>
      </c>
      <c r="F30" s="11"/>
      <c r="G30" s="10">
        <f>COUNTIF($V$5:$V$67,"&lt;0.3")+COUNTIF($AM$5:$AM$67,"&lt;0.3")</f>
        <v>14</v>
      </c>
      <c r="H30" s="12" t="s">
        <v>25</v>
      </c>
      <c r="I30" s="13"/>
      <c r="J30" s="11"/>
      <c r="L30" s="44"/>
      <c r="M30" s="18">
        <v>26</v>
      </c>
      <c r="N30" s="18" t="s">
        <v>45</v>
      </c>
      <c r="O30" s="23">
        <v>5</v>
      </c>
      <c r="P30" s="24" t="str">
        <f t="shared" si="0"/>
        <v/>
      </c>
      <c r="Q30" s="24" t="str">
        <f t="shared" si="1"/>
        <v/>
      </c>
      <c r="R30" s="25"/>
      <c r="S30" s="26">
        <v>0.72</v>
      </c>
      <c r="T30" s="18" t="str">
        <f t="shared" si="2"/>
        <v>高木</v>
      </c>
      <c r="U30" s="26"/>
      <c r="V30" s="33">
        <f t="shared" ref="V30:V38" si="28">IF(AA30="防除",IF(T30="高木",S30,""),"")</f>
        <v>0.72</v>
      </c>
      <c r="W30" s="34" t="str">
        <f t="shared" ref="W30:W67" si="29">IF($AA30="防除",IF($T30="低・中木",IF($S30=0,"?",IF($S30&gt;0,IF($S30&lt;0.3,$O30,""),"")),""),"")</f>
        <v/>
      </c>
      <c r="X30" s="33" t="str">
        <f t="shared" ref="X30:X67" si="30">IF($AA30="防除",IF($T30="低・中木",IF($S30=0.3,$O30,IF($S30&gt;0.3,IF($S30&lt;0.6,$O30,""),"")),""),"")</f>
        <v/>
      </c>
      <c r="Y30" s="33" t="str">
        <f t="shared" ref="Y30:Y67" si="31">IF($AA30="防除",IF($T30="低・中木",IF($S30=0.6,$O30,IF($S30&gt;0.6,IF($S30&lt;0.9,$O30,""),"")),""),"")</f>
        <v/>
      </c>
      <c r="Z30" s="34" t="str">
        <f t="shared" ref="Z30:Z38" si="32">IF($AA30="防除",IF($T30="低・中木",IF($S30=0.9,O30,IF($S30&gt;0.9,$O30,"")),""),"")</f>
        <v/>
      </c>
      <c r="AA30" s="26" t="s">
        <v>51</v>
      </c>
      <c r="AC30" s="44"/>
      <c r="AD30" s="18">
        <v>89</v>
      </c>
      <c r="AE30" s="18" t="s">
        <v>70</v>
      </c>
      <c r="AF30" s="23">
        <v>5</v>
      </c>
      <c r="AG30" s="24"/>
      <c r="AH30" s="24"/>
      <c r="AI30" s="25"/>
      <c r="AJ30" s="26">
        <v>0.6</v>
      </c>
      <c r="AK30" s="18" t="str">
        <f t="shared" si="25"/>
        <v>高木</v>
      </c>
      <c r="AL30" s="26"/>
      <c r="AM30" s="33">
        <f t="shared" si="20"/>
        <v>0.6</v>
      </c>
      <c r="AN30" s="34" t="str">
        <f t="shared" si="21"/>
        <v/>
      </c>
      <c r="AO30" s="33" t="str">
        <f t="shared" si="22"/>
        <v/>
      </c>
      <c r="AP30" s="33" t="str">
        <f t="shared" si="23"/>
        <v/>
      </c>
      <c r="AQ30" s="34" t="str">
        <f t="shared" si="24"/>
        <v/>
      </c>
      <c r="AR30" s="26" t="s">
        <v>51</v>
      </c>
      <c r="AT30" s="9"/>
      <c r="AU30" s="18"/>
      <c r="AV30" s="43"/>
      <c r="AW30" s="131" t="s">
        <v>154</v>
      </c>
      <c r="AX30" s="131" t="s">
        <v>154</v>
      </c>
      <c r="AY30" s="131" t="s">
        <v>154</v>
      </c>
      <c r="AZ30" s="132"/>
      <c r="BA30" s="43"/>
      <c r="BB30" s="132"/>
      <c r="BC30" s="11"/>
    </row>
    <row r="31" spans="2:57" ht="12" customHeight="1">
      <c r="B31" s="231"/>
      <c r="C31" s="2"/>
      <c r="D31" s="124"/>
      <c r="E31" s="46" t="s">
        <v>73</v>
      </c>
      <c r="F31" s="11"/>
      <c r="G31" s="10">
        <f>COUNTIF($V$5:$V$67,"&lt;0.6")+COUNTIF($AM$5:$AM$67,"&lt;0.6")-COUNTIF($V$5:$V$67,"&lt;0.3")-COUNTIF($AM$5:$AM$67,"&lt;0.3")</f>
        <v>43</v>
      </c>
      <c r="H31" s="12" t="s">
        <v>25</v>
      </c>
      <c r="I31" s="13"/>
      <c r="J31" s="11"/>
      <c r="L31" s="44"/>
      <c r="M31" s="18">
        <v>27</v>
      </c>
      <c r="N31" s="18" t="s">
        <v>34</v>
      </c>
      <c r="O31" s="23">
        <v>1.6</v>
      </c>
      <c r="P31" s="24"/>
      <c r="Q31" s="24"/>
      <c r="R31" s="25"/>
      <c r="S31" s="26">
        <v>0.48</v>
      </c>
      <c r="T31" s="18" t="str">
        <f t="shared" si="2"/>
        <v>低・中木</v>
      </c>
      <c r="U31" s="26"/>
      <c r="V31" s="33" t="str">
        <f t="shared" si="28"/>
        <v/>
      </c>
      <c r="W31" s="34" t="str">
        <f t="shared" si="29"/>
        <v/>
      </c>
      <c r="X31" s="33">
        <f t="shared" si="30"/>
        <v>1.6</v>
      </c>
      <c r="Y31" s="33" t="str">
        <f t="shared" si="31"/>
        <v/>
      </c>
      <c r="Z31" s="34" t="str">
        <f t="shared" si="32"/>
        <v/>
      </c>
      <c r="AA31" s="26" t="s">
        <v>51</v>
      </c>
      <c r="AC31" s="44"/>
      <c r="AD31" s="18">
        <v>90</v>
      </c>
      <c r="AE31" s="18" t="s">
        <v>48</v>
      </c>
      <c r="AF31" s="23">
        <v>3.2</v>
      </c>
      <c r="AG31" s="24"/>
      <c r="AH31" s="24"/>
      <c r="AI31" s="25"/>
      <c r="AJ31" s="26">
        <v>0.3</v>
      </c>
      <c r="AK31" s="18" t="str">
        <f t="shared" si="25"/>
        <v>高木</v>
      </c>
      <c r="AL31" s="26" t="s">
        <v>8</v>
      </c>
      <c r="AM31" s="33">
        <f t="shared" si="20"/>
        <v>0.3</v>
      </c>
      <c r="AN31" s="34" t="str">
        <f t="shared" si="21"/>
        <v/>
      </c>
      <c r="AO31" s="33" t="str">
        <f t="shared" si="22"/>
        <v/>
      </c>
      <c r="AP31" s="33" t="str">
        <f t="shared" si="23"/>
        <v/>
      </c>
      <c r="AQ31" s="34" t="str">
        <f t="shared" si="24"/>
        <v/>
      </c>
      <c r="AR31" s="26" t="s">
        <v>51</v>
      </c>
      <c r="AT31" s="9" t="s">
        <v>28</v>
      </c>
      <c r="AU31" s="43">
        <v>148</v>
      </c>
      <c r="AV31" s="43" t="s">
        <v>149</v>
      </c>
      <c r="AW31" s="131" t="s">
        <v>154</v>
      </c>
      <c r="AX31" s="131" t="s">
        <v>154</v>
      </c>
      <c r="AY31" s="131" t="s">
        <v>154</v>
      </c>
      <c r="AZ31" s="132" t="e">
        <f t="shared" si="26"/>
        <v>#VALUE!</v>
      </c>
      <c r="BA31" s="43" t="s">
        <v>51</v>
      </c>
      <c r="BB31" s="132" t="e">
        <f t="shared" si="27"/>
        <v>#VALUE!</v>
      </c>
      <c r="BC31" s="11"/>
    </row>
    <row r="32" spans="2:57" ht="12" customHeight="1">
      <c r="B32" s="231"/>
      <c r="E32" s="75" t="s">
        <v>75</v>
      </c>
      <c r="F32" s="80"/>
      <c r="G32" s="78">
        <f>COUNTIF($V$5:$V$67,"&lt;0.9")+COUNTIF($AM$5:$AM$67,"&lt;0.9")-COUNTIF($V$5:$V$67,"&lt;0.6")-COUNTIF($AM$5:$AM$67,"&lt;0.6")</f>
        <v>26</v>
      </c>
      <c r="H32" s="73" t="s">
        <v>25</v>
      </c>
      <c r="I32" s="79"/>
      <c r="J32" s="80"/>
      <c r="L32" s="44"/>
      <c r="M32" s="18">
        <v>28</v>
      </c>
      <c r="N32" s="18" t="s">
        <v>49</v>
      </c>
      <c r="O32" s="23">
        <v>3.7</v>
      </c>
      <c r="P32" s="24"/>
      <c r="Q32" s="24"/>
      <c r="R32" s="25"/>
      <c r="S32" s="26">
        <v>0.6</v>
      </c>
      <c r="T32" s="18" t="str">
        <f t="shared" si="2"/>
        <v>高木</v>
      </c>
      <c r="U32" s="26"/>
      <c r="V32" s="33">
        <f t="shared" si="28"/>
        <v>0.6</v>
      </c>
      <c r="W32" s="34" t="str">
        <f t="shared" si="29"/>
        <v/>
      </c>
      <c r="X32" s="33" t="str">
        <f t="shared" si="30"/>
        <v/>
      </c>
      <c r="Y32" s="33" t="str">
        <f t="shared" si="31"/>
        <v/>
      </c>
      <c r="Z32" s="34" t="str">
        <f t="shared" si="32"/>
        <v/>
      </c>
      <c r="AA32" s="26" t="s">
        <v>51</v>
      </c>
      <c r="AC32" s="44"/>
      <c r="AD32" s="18">
        <v>91</v>
      </c>
      <c r="AE32" s="18" t="s">
        <v>45</v>
      </c>
      <c r="AF32" s="23">
        <v>5</v>
      </c>
      <c r="AG32" s="24"/>
      <c r="AH32" s="24"/>
      <c r="AI32" s="25"/>
      <c r="AJ32" s="26">
        <v>0.52</v>
      </c>
      <c r="AK32" s="18" t="str">
        <f t="shared" si="25"/>
        <v>高木</v>
      </c>
      <c r="AL32" s="26"/>
      <c r="AM32" s="33">
        <f t="shared" si="20"/>
        <v>0.52</v>
      </c>
      <c r="AN32" s="34" t="str">
        <f t="shared" si="21"/>
        <v/>
      </c>
      <c r="AO32" s="33" t="str">
        <f t="shared" si="22"/>
        <v/>
      </c>
      <c r="AP32" s="33" t="str">
        <f t="shared" si="23"/>
        <v/>
      </c>
      <c r="AQ32" s="34" t="str">
        <f t="shared" si="24"/>
        <v/>
      </c>
      <c r="AR32" s="26" t="s">
        <v>51</v>
      </c>
      <c r="AT32" s="9" t="s">
        <v>28</v>
      </c>
      <c r="AU32" s="43">
        <v>149</v>
      </c>
      <c r="AV32" s="43" t="s">
        <v>148</v>
      </c>
      <c r="AW32" s="131">
        <v>1.65</v>
      </c>
      <c r="AX32" s="131">
        <v>2</v>
      </c>
      <c r="AY32" s="131">
        <v>5.0999999999999996</v>
      </c>
      <c r="AZ32" s="132">
        <f t="shared" si="26"/>
        <v>33.6</v>
      </c>
      <c r="BA32" s="43" t="s">
        <v>51</v>
      </c>
      <c r="BB32" s="132">
        <f t="shared" si="27"/>
        <v>33.6</v>
      </c>
      <c r="BC32" s="11"/>
    </row>
    <row r="33" spans="2:55" ht="12" customHeight="1">
      <c r="B33" s="232"/>
      <c r="E33" s="75" t="s">
        <v>76</v>
      </c>
      <c r="F33" s="80"/>
      <c r="G33" s="78">
        <f>COUNTIF($V$5:$V$67,"&lt;1.2")+COUNTIF($AM$5:$AM$67,"&lt;1.2")-COUNTIF($V$5:$V$67,"&lt;0.9")-COUNTIF($AM$5:$AM$67,"&lt;0.9")</f>
        <v>6</v>
      </c>
      <c r="H33" s="73" t="s">
        <v>25</v>
      </c>
      <c r="I33" s="79"/>
      <c r="J33" s="80"/>
      <c r="L33" s="44"/>
      <c r="M33" s="18">
        <v>29</v>
      </c>
      <c r="N33" s="18" t="s">
        <v>47</v>
      </c>
      <c r="O33" s="23">
        <v>2.8</v>
      </c>
      <c r="P33" s="24"/>
      <c r="Q33" s="24"/>
      <c r="R33" s="25"/>
      <c r="S33" s="26">
        <v>0.85</v>
      </c>
      <c r="T33" s="18" t="str">
        <f t="shared" si="2"/>
        <v>低・中木</v>
      </c>
      <c r="U33" s="26" t="s">
        <v>8</v>
      </c>
      <c r="V33" s="33" t="str">
        <f t="shared" si="28"/>
        <v/>
      </c>
      <c r="W33" s="34" t="str">
        <f t="shared" si="29"/>
        <v/>
      </c>
      <c r="X33" s="33" t="str">
        <f t="shared" si="30"/>
        <v/>
      </c>
      <c r="Y33" s="33">
        <f t="shared" si="31"/>
        <v>2.8</v>
      </c>
      <c r="Z33" s="34" t="str">
        <f t="shared" si="32"/>
        <v/>
      </c>
      <c r="AA33" s="26" t="s">
        <v>51</v>
      </c>
      <c r="AC33" s="44"/>
      <c r="AD33" s="18">
        <v>92</v>
      </c>
      <c r="AE33" s="18" t="s">
        <v>70</v>
      </c>
      <c r="AF33" s="23">
        <v>2.5</v>
      </c>
      <c r="AG33" s="24"/>
      <c r="AH33" s="24"/>
      <c r="AI33" s="25"/>
      <c r="AJ33" s="26">
        <v>0.33</v>
      </c>
      <c r="AK33" s="18" t="str">
        <f t="shared" si="25"/>
        <v>低・中木</v>
      </c>
      <c r="AL33" s="26" t="s">
        <v>8</v>
      </c>
      <c r="AM33" s="33" t="str">
        <f t="shared" si="20"/>
        <v/>
      </c>
      <c r="AN33" s="34" t="str">
        <f t="shared" si="21"/>
        <v/>
      </c>
      <c r="AO33" s="33">
        <f t="shared" si="22"/>
        <v>2.5</v>
      </c>
      <c r="AP33" s="33" t="str">
        <f t="shared" si="23"/>
        <v/>
      </c>
      <c r="AQ33" s="34" t="str">
        <f t="shared" si="24"/>
        <v/>
      </c>
      <c r="AR33" s="26" t="s">
        <v>51</v>
      </c>
      <c r="AT33" s="9" t="s">
        <v>28</v>
      </c>
      <c r="AU33" s="43">
        <v>150</v>
      </c>
      <c r="AV33" s="43" t="s">
        <v>148</v>
      </c>
      <c r="AW33" s="131">
        <v>1.5</v>
      </c>
      <c r="AX33" s="131">
        <v>2</v>
      </c>
      <c r="AY33" s="131">
        <v>5.7</v>
      </c>
      <c r="AZ33" s="132">
        <f t="shared" si="26"/>
        <v>34.5</v>
      </c>
      <c r="BA33" s="43" t="s">
        <v>51</v>
      </c>
      <c r="BB33" s="132">
        <f t="shared" si="27"/>
        <v>34.5</v>
      </c>
      <c r="BC33" s="11"/>
    </row>
    <row r="34" spans="2:55" ht="12" customHeight="1">
      <c r="C34" s="228"/>
      <c r="D34" s="228"/>
      <c r="E34" s="50"/>
      <c r="F34" s="51"/>
      <c r="G34" s="52"/>
      <c r="H34" s="50"/>
      <c r="I34" s="51"/>
      <c r="J34" s="51"/>
      <c r="L34" s="44"/>
      <c r="M34" s="18">
        <v>30</v>
      </c>
      <c r="N34" s="18" t="s">
        <v>70</v>
      </c>
      <c r="O34" s="23">
        <v>3.5</v>
      </c>
      <c r="P34" s="24"/>
      <c r="Q34" s="24"/>
      <c r="R34" s="25"/>
      <c r="S34" s="26">
        <v>0.56000000000000005</v>
      </c>
      <c r="T34" s="18" t="str">
        <f t="shared" si="2"/>
        <v>高木</v>
      </c>
      <c r="U34" s="26" t="s">
        <v>8</v>
      </c>
      <c r="V34" s="33">
        <f t="shared" si="28"/>
        <v>0.56000000000000005</v>
      </c>
      <c r="W34" s="34" t="str">
        <f t="shared" si="29"/>
        <v/>
      </c>
      <c r="X34" s="33" t="str">
        <f t="shared" si="30"/>
        <v/>
      </c>
      <c r="Y34" s="33" t="str">
        <f t="shared" si="31"/>
        <v/>
      </c>
      <c r="Z34" s="34" t="str">
        <f t="shared" si="32"/>
        <v/>
      </c>
      <c r="AA34" s="26" t="s">
        <v>51</v>
      </c>
      <c r="AC34" s="44"/>
      <c r="AD34" s="18">
        <v>93</v>
      </c>
      <c r="AE34" s="18" t="s">
        <v>48</v>
      </c>
      <c r="AF34" s="23">
        <v>3.3</v>
      </c>
      <c r="AG34" s="24"/>
      <c r="AH34" s="24"/>
      <c r="AI34" s="25"/>
      <c r="AJ34" s="26">
        <v>0.4</v>
      </c>
      <c r="AK34" s="18" t="str">
        <f t="shared" si="25"/>
        <v>高木</v>
      </c>
      <c r="AL34" s="26" t="s">
        <v>8</v>
      </c>
      <c r="AM34" s="33">
        <f t="shared" si="20"/>
        <v>0.4</v>
      </c>
      <c r="AN34" s="34" t="str">
        <f t="shared" si="21"/>
        <v/>
      </c>
      <c r="AO34" s="33" t="str">
        <f t="shared" si="22"/>
        <v/>
      </c>
      <c r="AP34" s="33" t="str">
        <f t="shared" si="23"/>
        <v/>
      </c>
      <c r="AQ34" s="34" t="str">
        <f t="shared" si="24"/>
        <v/>
      </c>
      <c r="AR34" s="26" t="s">
        <v>51</v>
      </c>
      <c r="AT34" s="9" t="s">
        <v>28</v>
      </c>
      <c r="AU34" s="43">
        <v>151</v>
      </c>
      <c r="AV34" s="43" t="s">
        <v>147</v>
      </c>
      <c r="AW34" s="131">
        <v>0.7</v>
      </c>
      <c r="AX34" s="131">
        <v>2.1</v>
      </c>
      <c r="AY34" s="131">
        <v>2</v>
      </c>
      <c r="AZ34" s="132">
        <f t="shared" si="26"/>
        <v>9.9</v>
      </c>
      <c r="BA34" s="43" t="s">
        <v>51</v>
      </c>
      <c r="BB34" s="132">
        <f t="shared" si="27"/>
        <v>9.9</v>
      </c>
      <c r="BC34" s="11"/>
    </row>
    <row r="35" spans="2:55" ht="12" customHeight="1">
      <c r="C35" s="222"/>
      <c r="D35" s="222"/>
      <c r="E35" s="2"/>
      <c r="G35" s="35"/>
      <c r="H35" s="2"/>
      <c r="L35" s="44"/>
      <c r="M35" s="18">
        <v>31</v>
      </c>
      <c r="N35" s="18" t="s">
        <v>69</v>
      </c>
      <c r="O35" s="23">
        <v>2.8</v>
      </c>
      <c r="P35" s="24"/>
      <c r="Q35" s="24"/>
      <c r="R35" s="25"/>
      <c r="S35" s="26">
        <v>0.3</v>
      </c>
      <c r="T35" s="18" t="str">
        <f t="shared" si="2"/>
        <v>低・中木</v>
      </c>
      <c r="U35" s="26" t="s">
        <v>8</v>
      </c>
      <c r="V35" s="33" t="str">
        <f t="shared" si="28"/>
        <v/>
      </c>
      <c r="W35" s="34" t="str">
        <f t="shared" si="29"/>
        <v/>
      </c>
      <c r="X35" s="33">
        <f t="shared" si="30"/>
        <v>2.8</v>
      </c>
      <c r="Y35" s="33" t="str">
        <f t="shared" si="31"/>
        <v/>
      </c>
      <c r="Z35" s="34" t="str">
        <f t="shared" si="32"/>
        <v/>
      </c>
      <c r="AA35" s="26" t="s">
        <v>51</v>
      </c>
      <c r="AC35" s="44"/>
      <c r="AD35" s="18">
        <v>94</v>
      </c>
      <c r="AE35" s="18" t="s">
        <v>34</v>
      </c>
      <c r="AF35" s="23">
        <v>3.1</v>
      </c>
      <c r="AG35" s="24"/>
      <c r="AH35" s="24"/>
      <c r="AI35" s="25"/>
      <c r="AJ35" s="26">
        <v>0.21</v>
      </c>
      <c r="AK35" s="18" t="str">
        <f t="shared" si="25"/>
        <v>高木</v>
      </c>
      <c r="AL35" s="26" t="s">
        <v>8</v>
      </c>
      <c r="AM35" s="33">
        <f t="shared" si="20"/>
        <v>0.21</v>
      </c>
      <c r="AN35" s="34" t="str">
        <f t="shared" si="21"/>
        <v/>
      </c>
      <c r="AO35" s="33" t="str">
        <f t="shared" si="22"/>
        <v/>
      </c>
      <c r="AP35" s="33" t="str">
        <f t="shared" si="23"/>
        <v/>
      </c>
      <c r="AQ35" s="34" t="str">
        <f t="shared" si="24"/>
        <v/>
      </c>
      <c r="AR35" s="26" t="s">
        <v>51</v>
      </c>
      <c r="AT35" s="9"/>
      <c r="AU35" s="18"/>
      <c r="AV35" s="43"/>
      <c r="AW35" s="131" t="s">
        <v>154</v>
      </c>
      <c r="AX35" s="131" t="s">
        <v>154</v>
      </c>
      <c r="AY35" s="131" t="s">
        <v>154</v>
      </c>
      <c r="AZ35" s="132"/>
      <c r="BA35" s="43"/>
      <c r="BB35" s="132"/>
      <c r="BC35" s="11"/>
    </row>
    <row r="36" spans="2:55" ht="12" customHeight="1">
      <c r="L36" s="44"/>
      <c r="M36" s="18">
        <v>32</v>
      </c>
      <c r="N36" s="18" t="s">
        <v>45</v>
      </c>
      <c r="O36" s="23">
        <v>5</v>
      </c>
      <c r="P36" s="24"/>
      <c r="Q36" s="24"/>
      <c r="R36" s="25"/>
      <c r="S36" s="26">
        <v>0.96</v>
      </c>
      <c r="T36" s="18" t="str">
        <f t="shared" si="2"/>
        <v>高木</v>
      </c>
      <c r="U36" s="26"/>
      <c r="V36" s="33">
        <f t="shared" si="28"/>
        <v>0.96</v>
      </c>
      <c r="W36" s="34" t="str">
        <f t="shared" si="29"/>
        <v/>
      </c>
      <c r="X36" s="33" t="str">
        <f t="shared" si="30"/>
        <v/>
      </c>
      <c r="Y36" s="33" t="str">
        <f t="shared" si="31"/>
        <v/>
      </c>
      <c r="Z36" s="34" t="str">
        <f t="shared" si="32"/>
        <v/>
      </c>
      <c r="AA36" s="26" t="s">
        <v>51</v>
      </c>
      <c r="AC36" s="44"/>
      <c r="AD36" s="18">
        <v>95</v>
      </c>
      <c r="AE36" s="18" t="s">
        <v>45</v>
      </c>
      <c r="AF36" s="23">
        <v>3.3</v>
      </c>
      <c r="AG36" s="24"/>
      <c r="AH36" s="24"/>
      <c r="AI36" s="25"/>
      <c r="AJ36" s="26">
        <v>0.31</v>
      </c>
      <c r="AK36" s="18" t="str">
        <f t="shared" si="25"/>
        <v>高木</v>
      </c>
      <c r="AL36" s="26"/>
      <c r="AM36" s="33">
        <f t="shared" si="20"/>
        <v>0.31</v>
      </c>
      <c r="AN36" s="34" t="str">
        <f t="shared" si="21"/>
        <v/>
      </c>
      <c r="AO36" s="33" t="str">
        <f t="shared" si="22"/>
        <v/>
      </c>
      <c r="AP36" s="33" t="str">
        <f t="shared" si="23"/>
        <v/>
      </c>
      <c r="AQ36" s="34" t="str">
        <f t="shared" si="24"/>
        <v/>
      </c>
      <c r="AR36" s="26" t="s">
        <v>51</v>
      </c>
      <c r="AT36" s="9" t="s">
        <v>28</v>
      </c>
      <c r="AU36" s="43">
        <v>153</v>
      </c>
      <c r="AV36" s="43" t="s">
        <v>148</v>
      </c>
      <c r="AW36" s="131">
        <v>1.5</v>
      </c>
      <c r="AX36" s="131">
        <v>1.3</v>
      </c>
      <c r="AY36" s="131">
        <v>4</v>
      </c>
      <c r="AZ36" s="132">
        <f t="shared" si="26"/>
        <v>21.1</v>
      </c>
      <c r="BA36" s="43" t="s">
        <v>51</v>
      </c>
      <c r="BB36" s="132">
        <f t="shared" si="27"/>
        <v>21.1</v>
      </c>
      <c r="BC36" s="11"/>
    </row>
    <row r="37" spans="2:55" ht="12" customHeight="1">
      <c r="L37" s="44"/>
      <c r="M37" s="18">
        <v>33</v>
      </c>
      <c r="N37" s="18" t="s">
        <v>47</v>
      </c>
      <c r="O37" s="23">
        <v>3.2</v>
      </c>
      <c r="P37" s="24"/>
      <c r="Q37" s="24"/>
      <c r="R37" s="25"/>
      <c r="S37" s="26">
        <v>0.42</v>
      </c>
      <c r="T37" s="18" t="str">
        <f t="shared" si="2"/>
        <v>高木</v>
      </c>
      <c r="U37" s="26" t="s">
        <v>8</v>
      </c>
      <c r="V37" s="33">
        <f t="shared" si="28"/>
        <v>0.42</v>
      </c>
      <c r="W37" s="34" t="str">
        <f t="shared" si="29"/>
        <v/>
      </c>
      <c r="X37" s="33" t="str">
        <f t="shared" si="30"/>
        <v/>
      </c>
      <c r="Y37" s="33" t="str">
        <f t="shared" si="31"/>
        <v/>
      </c>
      <c r="Z37" s="34" t="str">
        <f t="shared" si="32"/>
        <v/>
      </c>
      <c r="AA37" s="26" t="s">
        <v>51</v>
      </c>
      <c r="AC37" s="44"/>
      <c r="AD37" s="18">
        <v>96</v>
      </c>
      <c r="AE37" s="18" t="s">
        <v>49</v>
      </c>
      <c r="AF37" s="23">
        <v>2.5</v>
      </c>
      <c r="AG37" s="24"/>
      <c r="AH37" s="24"/>
      <c r="AI37" s="25"/>
      <c r="AJ37" s="26">
        <v>0.2</v>
      </c>
      <c r="AK37" s="18" t="str">
        <f t="shared" si="25"/>
        <v>低・中木</v>
      </c>
      <c r="AL37" s="26" t="s">
        <v>8</v>
      </c>
      <c r="AM37" s="33" t="str">
        <f t="shared" si="20"/>
        <v/>
      </c>
      <c r="AN37" s="34">
        <f t="shared" si="21"/>
        <v>2.5</v>
      </c>
      <c r="AO37" s="33" t="str">
        <f t="shared" si="22"/>
        <v/>
      </c>
      <c r="AP37" s="33" t="str">
        <f t="shared" si="23"/>
        <v/>
      </c>
      <c r="AQ37" s="34" t="str">
        <f t="shared" si="24"/>
        <v/>
      </c>
      <c r="AR37" s="26" t="s">
        <v>51</v>
      </c>
      <c r="AT37" s="9" t="s">
        <v>28</v>
      </c>
      <c r="AU37" s="43">
        <v>154</v>
      </c>
      <c r="AV37" s="43" t="s">
        <v>148</v>
      </c>
      <c r="AW37" s="131">
        <v>1</v>
      </c>
      <c r="AX37" s="131">
        <v>0.7</v>
      </c>
      <c r="AY37" s="131">
        <v>1.8</v>
      </c>
      <c r="AZ37" s="132">
        <f t="shared" si="26"/>
        <v>6.3</v>
      </c>
      <c r="BA37" s="43" t="s">
        <v>51</v>
      </c>
      <c r="BB37" s="132">
        <f t="shared" si="27"/>
        <v>6.3</v>
      </c>
      <c r="BC37" s="11"/>
    </row>
    <row r="38" spans="2:55" ht="12" customHeight="1">
      <c r="L38" s="44"/>
      <c r="M38" s="18">
        <v>34</v>
      </c>
      <c r="N38" s="18" t="s">
        <v>69</v>
      </c>
      <c r="O38" s="23">
        <v>4.7</v>
      </c>
      <c r="P38" s="24"/>
      <c r="Q38" s="24"/>
      <c r="R38" s="25"/>
      <c r="S38" s="26">
        <v>0.32</v>
      </c>
      <c r="T38" s="18" t="str">
        <f t="shared" si="2"/>
        <v>高木</v>
      </c>
      <c r="U38" s="26" t="s">
        <v>8</v>
      </c>
      <c r="V38" s="33">
        <f t="shared" si="28"/>
        <v>0.32</v>
      </c>
      <c r="W38" s="34" t="str">
        <f t="shared" si="29"/>
        <v/>
      </c>
      <c r="X38" s="33" t="str">
        <f t="shared" si="30"/>
        <v/>
      </c>
      <c r="Y38" s="33" t="str">
        <f t="shared" si="31"/>
        <v/>
      </c>
      <c r="Z38" s="34" t="str">
        <f t="shared" si="32"/>
        <v/>
      </c>
      <c r="AA38" s="26" t="s">
        <v>51</v>
      </c>
      <c r="AC38" s="44"/>
      <c r="AD38" s="18">
        <v>97</v>
      </c>
      <c r="AE38" s="18" t="s">
        <v>48</v>
      </c>
      <c r="AF38" s="23">
        <v>3.7</v>
      </c>
      <c r="AG38" s="24"/>
      <c r="AH38" s="24"/>
      <c r="AI38" s="25"/>
      <c r="AJ38" s="26">
        <v>0.21</v>
      </c>
      <c r="AK38" s="18" t="str">
        <f t="shared" si="25"/>
        <v>高木</v>
      </c>
      <c r="AL38" s="26"/>
      <c r="AM38" s="33">
        <f t="shared" si="20"/>
        <v>0.21</v>
      </c>
      <c r="AN38" s="34" t="str">
        <f t="shared" si="21"/>
        <v/>
      </c>
      <c r="AO38" s="33" t="str">
        <f t="shared" si="22"/>
        <v/>
      </c>
      <c r="AP38" s="33" t="str">
        <f t="shared" si="23"/>
        <v/>
      </c>
      <c r="AQ38" s="34" t="str">
        <f t="shared" si="24"/>
        <v/>
      </c>
      <c r="AR38" s="26" t="s">
        <v>51</v>
      </c>
      <c r="AT38" s="9" t="s">
        <v>28</v>
      </c>
      <c r="AU38" s="43">
        <v>155</v>
      </c>
      <c r="AV38" s="43" t="s">
        <v>147</v>
      </c>
      <c r="AW38" s="131">
        <v>1</v>
      </c>
      <c r="AX38" s="131">
        <v>0.6</v>
      </c>
      <c r="AY38" s="131">
        <v>4.5</v>
      </c>
      <c r="AZ38" s="132">
        <f t="shared" si="26"/>
        <v>12.9</v>
      </c>
      <c r="BA38" s="43" t="s">
        <v>51</v>
      </c>
      <c r="BB38" s="132">
        <f t="shared" si="27"/>
        <v>12.9</v>
      </c>
      <c r="BC38" s="11"/>
    </row>
    <row r="39" spans="2:55" ht="12" customHeight="1">
      <c r="L39" s="44"/>
      <c r="M39" s="18">
        <v>35</v>
      </c>
      <c r="N39" s="18" t="s">
        <v>45</v>
      </c>
      <c r="O39" s="23">
        <v>7</v>
      </c>
      <c r="P39" s="24"/>
      <c r="Q39" s="24"/>
      <c r="R39" s="25"/>
      <c r="S39" s="26">
        <v>1.75</v>
      </c>
      <c r="T39" s="18" t="str">
        <f t="shared" si="2"/>
        <v>高木</v>
      </c>
      <c r="U39" s="26"/>
      <c r="V39" s="33">
        <f t="shared" ref="V39:V67" si="33">IF(AA39="防除",IF(T39="高木",S39,""),"")</f>
        <v>1.75</v>
      </c>
      <c r="W39" s="34" t="str">
        <f t="shared" si="29"/>
        <v/>
      </c>
      <c r="X39" s="33" t="str">
        <f t="shared" si="30"/>
        <v/>
      </c>
      <c r="Y39" s="33" t="str">
        <f t="shared" si="31"/>
        <v/>
      </c>
      <c r="Z39" s="34" t="str">
        <f t="shared" ref="Z39:Z67" si="34">IF($AA39="防除",IF($T39="低・中木",IF($S39=0.9,O39,IF($S39&gt;0.9,$O39,"")),""),"")</f>
        <v/>
      </c>
      <c r="AA39" s="26" t="s">
        <v>51</v>
      </c>
      <c r="AC39" s="44"/>
      <c r="AD39" s="18">
        <v>98</v>
      </c>
      <c r="AE39" s="18" t="s">
        <v>34</v>
      </c>
      <c r="AF39" s="23">
        <v>2.7</v>
      </c>
      <c r="AG39" s="24"/>
      <c r="AH39" s="24"/>
      <c r="AI39" s="25"/>
      <c r="AJ39" s="26">
        <v>0.19</v>
      </c>
      <c r="AK39" s="18" t="str">
        <f t="shared" si="25"/>
        <v>低・中木</v>
      </c>
      <c r="AL39" s="26" t="s">
        <v>8</v>
      </c>
      <c r="AM39" s="33" t="str">
        <f t="shared" si="20"/>
        <v/>
      </c>
      <c r="AN39" s="34">
        <f t="shared" si="21"/>
        <v>2.7</v>
      </c>
      <c r="AO39" s="33" t="str">
        <f t="shared" si="22"/>
        <v/>
      </c>
      <c r="AP39" s="33" t="str">
        <f t="shared" si="23"/>
        <v/>
      </c>
      <c r="AQ39" s="34" t="str">
        <f t="shared" si="24"/>
        <v/>
      </c>
      <c r="AR39" s="26" t="s">
        <v>51</v>
      </c>
      <c r="AT39" s="9" t="s">
        <v>28</v>
      </c>
      <c r="AU39" s="43">
        <v>156</v>
      </c>
      <c r="AV39" s="43" t="s">
        <v>148</v>
      </c>
      <c r="AW39" s="131">
        <v>1</v>
      </c>
      <c r="AX39" s="131">
        <v>1.3</v>
      </c>
      <c r="AY39" s="131">
        <v>6</v>
      </c>
      <c r="AZ39" s="132">
        <f t="shared" si="26"/>
        <v>22.4</v>
      </c>
      <c r="BA39" s="43" t="s">
        <v>51</v>
      </c>
      <c r="BB39" s="132">
        <f t="shared" si="27"/>
        <v>22.4</v>
      </c>
      <c r="BC39" s="11"/>
    </row>
    <row r="40" spans="2:55">
      <c r="L40" s="44"/>
      <c r="M40" s="18">
        <v>36</v>
      </c>
      <c r="N40" s="18" t="s">
        <v>69</v>
      </c>
      <c r="O40" s="23">
        <v>5.5</v>
      </c>
      <c r="P40" s="24"/>
      <c r="Q40" s="24"/>
      <c r="R40" s="25"/>
      <c r="S40" s="26">
        <v>0.3</v>
      </c>
      <c r="T40" s="18" t="str">
        <f t="shared" si="2"/>
        <v>高木</v>
      </c>
      <c r="U40" s="26" t="s">
        <v>8</v>
      </c>
      <c r="V40" s="33">
        <f t="shared" si="33"/>
        <v>0.3</v>
      </c>
      <c r="W40" s="34" t="str">
        <f t="shared" si="29"/>
        <v/>
      </c>
      <c r="X40" s="33" t="str">
        <f t="shared" si="30"/>
        <v/>
      </c>
      <c r="Y40" s="33" t="str">
        <f t="shared" si="31"/>
        <v/>
      </c>
      <c r="Z40" s="34" t="str">
        <f t="shared" si="34"/>
        <v/>
      </c>
      <c r="AA40" s="26" t="s">
        <v>51</v>
      </c>
      <c r="AC40" s="44"/>
      <c r="AD40" s="18">
        <v>99</v>
      </c>
      <c r="AE40" s="18" t="s">
        <v>45</v>
      </c>
      <c r="AF40" s="23">
        <v>3.9</v>
      </c>
      <c r="AG40" s="24"/>
      <c r="AH40" s="24"/>
      <c r="AI40" s="25"/>
      <c r="AJ40" s="26">
        <v>0.4</v>
      </c>
      <c r="AK40" s="18" t="str">
        <f t="shared" si="25"/>
        <v>高木</v>
      </c>
      <c r="AL40" s="26"/>
      <c r="AM40" s="33">
        <f t="shared" si="20"/>
        <v>0.4</v>
      </c>
      <c r="AN40" s="34" t="str">
        <f t="shared" si="21"/>
        <v/>
      </c>
      <c r="AO40" s="33" t="str">
        <f t="shared" si="22"/>
        <v/>
      </c>
      <c r="AP40" s="33" t="str">
        <f t="shared" si="23"/>
        <v/>
      </c>
      <c r="AQ40" s="34" t="str">
        <f t="shared" si="24"/>
        <v/>
      </c>
      <c r="AR40" s="26" t="s">
        <v>51</v>
      </c>
      <c r="AT40" s="9" t="s">
        <v>28</v>
      </c>
      <c r="AU40" s="43">
        <v>157</v>
      </c>
      <c r="AV40" s="43" t="s">
        <v>148</v>
      </c>
      <c r="AW40" s="131">
        <v>1</v>
      </c>
      <c r="AX40" s="131">
        <v>1</v>
      </c>
      <c r="AY40" s="131">
        <v>10.4</v>
      </c>
      <c r="AZ40" s="132">
        <f t="shared" si="26"/>
        <v>33.200000000000003</v>
      </c>
      <c r="BA40" s="43" t="s">
        <v>51</v>
      </c>
      <c r="BB40" s="132">
        <f t="shared" si="27"/>
        <v>33.200000000000003</v>
      </c>
      <c r="BC40" s="11"/>
    </row>
    <row r="41" spans="2:55">
      <c r="L41" s="44"/>
      <c r="M41" s="18">
        <v>37</v>
      </c>
      <c r="N41" s="18" t="s">
        <v>48</v>
      </c>
      <c r="O41" s="23">
        <v>7</v>
      </c>
      <c r="P41" s="24"/>
      <c r="Q41" s="24"/>
      <c r="R41" s="25"/>
      <c r="S41" s="26">
        <v>0.83</v>
      </c>
      <c r="T41" s="18" t="str">
        <f t="shared" si="2"/>
        <v>高木</v>
      </c>
      <c r="U41" s="26"/>
      <c r="V41" s="33">
        <f t="shared" si="33"/>
        <v>0.83</v>
      </c>
      <c r="W41" s="34" t="str">
        <f t="shared" si="29"/>
        <v/>
      </c>
      <c r="X41" s="33" t="str">
        <f t="shared" si="30"/>
        <v/>
      </c>
      <c r="Y41" s="33" t="str">
        <f t="shared" si="31"/>
        <v/>
      </c>
      <c r="Z41" s="34" t="str">
        <f t="shared" si="34"/>
        <v/>
      </c>
      <c r="AA41" s="26" t="s">
        <v>51</v>
      </c>
      <c r="AC41" s="44"/>
      <c r="AD41" s="18">
        <v>100</v>
      </c>
      <c r="AE41" s="18" t="s">
        <v>34</v>
      </c>
      <c r="AF41" s="23">
        <v>2.7</v>
      </c>
      <c r="AG41" s="24"/>
      <c r="AH41" s="24"/>
      <c r="AI41" s="25"/>
      <c r="AJ41" s="26">
        <v>0.17</v>
      </c>
      <c r="AK41" s="18" t="str">
        <f t="shared" si="25"/>
        <v>低・中木</v>
      </c>
      <c r="AL41" s="26" t="s">
        <v>8</v>
      </c>
      <c r="AM41" s="33" t="str">
        <f t="shared" si="20"/>
        <v/>
      </c>
      <c r="AN41" s="34">
        <f t="shared" si="21"/>
        <v>2.7</v>
      </c>
      <c r="AO41" s="33" t="str">
        <f t="shared" si="22"/>
        <v/>
      </c>
      <c r="AP41" s="33" t="str">
        <f t="shared" si="23"/>
        <v/>
      </c>
      <c r="AQ41" s="34" t="str">
        <f t="shared" si="24"/>
        <v/>
      </c>
      <c r="AR41" s="26" t="s">
        <v>51</v>
      </c>
      <c r="AT41" s="9" t="s">
        <v>28</v>
      </c>
      <c r="AU41" s="43">
        <v>158</v>
      </c>
      <c r="AV41" s="43" t="s">
        <v>147</v>
      </c>
      <c r="AW41" s="131">
        <v>0.75</v>
      </c>
      <c r="AX41" s="131">
        <v>3</v>
      </c>
      <c r="AY41" s="131">
        <v>5.8</v>
      </c>
      <c r="AZ41" s="132">
        <f t="shared" si="26"/>
        <v>30.6</v>
      </c>
      <c r="BA41" s="43" t="s">
        <v>51</v>
      </c>
      <c r="BB41" s="132">
        <f t="shared" si="27"/>
        <v>30.6</v>
      </c>
      <c r="BC41" s="11"/>
    </row>
    <row r="42" spans="2:55">
      <c r="L42" s="44"/>
      <c r="M42" s="18">
        <v>38</v>
      </c>
      <c r="N42" s="18" t="s">
        <v>47</v>
      </c>
      <c r="O42" s="23">
        <v>3</v>
      </c>
      <c r="P42" s="24"/>
      <c r="Q42" s="24"/>
      <c r="R42" s="25"/>
      <c r="S42" s="26">
        <v>0.3</v>
      </c>
      <c r="T42" s="18" t="str">
        <f t="shared" si="2"/>
        <v>高木</v>
      </c>
      <c r="U42" s="26" t="s">
        <v>8</v>
      </c>
      <c r="V42" s="33">
        <f t="shared" si="33"/>
        <v>0.3</v>
      </c>
      <c r="W42" s="34" t="str">
        <f t="shared" si="29"/>
        <v/>
      </c>
      <c r="X42" s="33" t="str">
        <f t="shared" si="30"/>
        <v/>
      </c>
      <c r="Y42" s="33" t="str">
        <f t="shared" si="31"/>
        <v/>
      </c>
      <c r="Z42" s="34" t="str">
        <f t="shared" si="34"/>
        <v/>
      </c>
      <c r="AA42" s="26" t="s">
        <v>51</v>
      </c>
      <c r="AC42" s="44"/>
      <c r="AD42" s="18">
        <v>101</v>
      </c>
      <c r="AE42" s="18" t="s">
        <v>70</v>
      </c>
      <c r="AF42" s="23">
        <v>3.3</v>
      </c>
      <c r="AG42" s="24"/>
      <c r="AH42" s="24"/>
      <c r="AI42" s="25"/>
      <c r="AJ42" s="26">
        <v>0.43</v>
      </c>
      <c r="AK42" s="18" t="str">
        <f t="shared" si="25"/>
        <v>高木</v>
      </c>
      <c r="AL42" s="26" t="s">
        <v>8</v>
      </c>
      <c r="AM42" s="33">
        <f t="shared" si="20"/>
        <v>0.43</v>
      </c>
      <c r="AN42" s="34" t="str">
        <f t="shared" si="21"/>
        <v/>
      </c>
      <c r="AO42" s="33" t="str">
        <f t="shared" si="22"/>
        <v/>
      </c>
      <c r="AP42" s="33" t="str">
        <f t="shared" si="23"/>
        <v/>
      </c>
      <c r="AQ42" s="34" t="str">
        <f t="shared" si="24"/>
        <v/>
      </c>
      <c r="AR42" s="26" t="s">
        <v>51</v>
      </c>
      <c r="AT42" s="9" t="s">
        <v>28</v>
      </c>
      <c r="AU42" s="43">
        <v>159</v>
      </c>
      <c r="AV42" s="43" t="s">
        <v>149</v>
      </c>
      <c r="AW42" s="131" t="s">
        <v>154</v>
      </c>
      <c r="AX42" s="131" t="s">
        <v>154</v>
      </c>
      <c r="AY42" s="131" t="s">
        <v>154</v>
      </c>
      <c r="AZ42" s="132" t="e">
        <f t="shared" si="26"/>
        <v>#VALUE!</v>
      </c>
      <c r="BA42" s="43" t="s">
        <v>51</v>
      </c>
      <c r="BB42" s="132" t="e">
        <f t="shared" si="27"/>
        <v>#VALUE!</v>
      </c>
      <c r="BC42" s="11"/>
    </row>
    <row r="43" spans="2:55">
      <c r="L43" s="44"/>
      <c r="M43" s="18">
        <v>39</v>
      </c>
      <c r="N43" s="18" t="s">
        <v>48</v>
      </c>
      <c r="O43" s="23">
        <v>4.8</v>
      </c>
      <c r="P43" s="24"/>
      <c r="Q43" s="24"/>
      <c r="R43" s="25"/>
      <c r="S43" s="26">
        <v>0.68</v>
      </c>
      <c r="T43" s="18" t="str">
        <f t="shared" si="2"/>
        <v>高木</v>
      </c>
      <c r="U43" s="26"/>
      <c r="V43" s="33">
        <f t="shared" si="33"/>
        <v>0.68</v>
      </c>
      <c r="W43" s="34" t="str">
        <f t="shared" si="29"/>
        <v/>
      </c>
      <c r="X43" s="33" t="str">
        <f t="shared" si="30"/>
        <v/>
      </c>
      <c r="Y43" s="33" t="str">
        <f t="shared" si="31"/>
        <v/>
      </c>
      <c r="Z43" s="34" t="str">
        <f t="shared" si="34"/>
        <v/>
      </c>
      <c r="AA43" s="26" t="s">
        <v>51</v>
      </c>
      <c r="AC43" s="44"/>
      <c r="AD43" s="18">
        <v>102</v>
      </c>
      <c r="AE43" s="18" t="s">
        <v>69</v>
      </c>
      <c r="AF43" s="23">
        <v>3.3</v>
      </c>
      <c r="AG43" s="24"/>
      <c r="AH43" s="24"/>
      <c r="AI43" s="25"/>
      <c r="AJ43" s="26">
        <v>0.16</v>
      </c>
      <c r="AK43" s="18" t="str">
        <f t="shared" si="25"/>
        <v>高木</v>
      </c>
      <c r="AL43" s="26"/>
      <c r="AM43" s="33">
        <f t="shared" si="20"/>
        <v>0.16</v>
      </c>
      <c r="AN43" s="34" t="str">
        <f t="shared" si="21"/>
        <v/>
      </c>
      <c r="AO43" s="33" t="str">
        <f t="shared" si="22"/>
        <v/>
      </c>
      <c r="AP43" s="33" t="str">
        <f t="shared" si="23"/>
        <v/>
      </c>
      <c r="AQ43" s="34" t="str">
        <f t="shared" si="24"/>
        <v/>
      </c>
      <c r="AR43" s="26" t="s">
        <v>51</v>
      </c>
      <c r="AT43" s="9" t="s">
        <v>28</v>
      </c>
      <c r="AU43" s="43">
        <v>160</v>
      </c>
      <c r="AV43" s="43" t="s">
        <v>148</v>
      </c>
      <c r="AW43" s="131">
        <v>1.5</v>
      </c>
      <c r="AX43" s="131">
        <v>3</v>
      </c>
      <c r="AY43" s="131">
        <v>5.8</v>
      </c>
      <c r="AZ43" s="132">
        <f t="shared" ref="AZ43:AZ51" si="35">IF(AT43="○",IF(AW43&lt;0.6,ROUND(AX43*AY43,1),ROUND(AY43*AW43*2+AY43*AX43+AX43*AW43*2,1)),"")</f>
        <v>43.8</v>
      </c>
      <c r="BA43" s="43" t="s">
        <v>51</v>
      </c>
      <c r="BB43" s="132">
        <f t="shared" ref="BB43:BB51" si="36">IF(BA43="防除",IF(AW43&lt;0.6,ROUND(AX43*AY43,1),ROUND(AY43*AW43*2+AY43*AX43+AX43*AW43*2,1)),"")</f>
        <v>43.8</v>
      </c>
      <c r="BC43" s="11"/>
    </row>
    <row r="44" spans="2:55">
      <c r="L44" s="44"/>
      <c r="M44" s="18">
        <v>40</v>
      </c>
      <c r="N44" s="18" t="s">
        <v>34</v>
      </c>
      <c r="O44" s="23">
        <v>4.5999999999999996</v>
      </c>
      <c r="P44" s="24"/>
      <c r="Q44" s="24"/>
      <c r="R44" s="25"/>
      <c r="S44" s="26">
        <v>0.91</v>
      </c>
      <c r="T44" s="18" t="str">
        <f t="shared" si="2"/>
        <v>高木</v>
      </c>
      <c r="U44" s="26"/>
      <c r="V44" s="33">
        <f t="shared" si="33"/>
        <v>0.91</v>
      </c>
      <c r="W44" s="34" t="str">
        <f t="shared" si="29"/>
        <v/>
      </c>
      <c r="X44" s="33" t="str">
        <f t="shared" si="30"/>
        <v/>
      </c>
      <c r="Y44" s="33" t="str">
        <f t="shared" si="31"/>
        <v/>
      </c>
      <c r="Z44" s="34" t="str">
        <f t="shared" si="34"/>
        <v/>
      </c>
      <c r="AA44" s="26" t="s">
        <v>51</v>
      </c>
      <c r="AC44" s="44"/>
      <c r="AD44" s="18">
        <v>103</v>
      </c>
      <c r="AE44" s="18" t="s">
        <v>48</v>
      </c>
      <c r="AF44" s="23">
        <v>4</v>
      </c>
      <c r="AG44" s="24"/>
      <c r="AH44" s="24"/>
      <c r="AI44" s="25"/>
      <c r="AJ44" s="26">
        <v>0.63</v>
      </c>
      <c r="AK44" s="18" t="str">
        <f t="shared" si="25"/>
        <v>高木</v>
      </c>
      <c r="AL44" s="26"/>
      <c r="AM44" s="33">
        <f t="shared" si="20"/>
        <v>0.63</v>
      </c>
      <c r="AN44" s="34" t="str">
        <f t="shared" si="21"/>
        <v/>
      </c>
      <c r="AO44" s="33" t="str">
        <f t="shared" si="22"/>
        <v/>
      </c>
      <c r="AP44" s="33" t="str">
        <f t="shared" si="23"/>
        <v/>
      </c>
      <c r="AQ44" s="34" t="str">
        <f t="shared" si="24"/>
        <v/>
      </c>
      <c r="AR44" s="26" t="s">
        <v>51</v>
      </c>
      <c r="AT44" s="9" t="s">
        <v>28</v>
      </c>
      <c r="AU44" s="43">
        <v>161</v>
      </c>
      <c r="AV44" s="43" t="s">
        <v>148</v>
      </c>
      <c r="AW44" s="131">
        <v>1.6</v>
      </c>
      <c r="AX44" s="131">
        <v>1.6</v>
      </c>
      <c r="AY44" s="131">
        <v>5.8</v>
      </c>
      <c r="AZ44" s="132">
        <f t="shared" si="35"/>
        <v>33</v>
      </c>
      <c r="BA44" s="43" t="s">
        <v>51</v>
      </c>
      <c r="BB44" s="132">
        <f t="shared" si="36"/>
        <v>33</v>
      </c>
      <c r="BC44" s="11"/>
    </row>
    <row r="45" spans="2:55">
      <c r="L45" s="44"/>
      <c r="M45" s="18">
        <v>41</v>
      </c>
      <c r="N45" s="18" t="s">
        <v>70</v>
      </c>
      <c r="O45" s="23">
        <v>3.2</v>
      </c>
      <c r="P45" s="24"/>
      <c r="Q45" s="24"/>
      <c r="R45" s="25"/>
      <c r="S45" s="26">
        <v>1.01</v>
      </c>
      <c r="T45" s="18" t="str">
        <f t="shared" si="2"/>
        <v>高木</v>
      </c>
      <c r="U45" s="26" t="s">
        <v>8</v>
      </c>
      <c r="V45" s="33">
        <f t="shared" si="33"/>
        <v>1.01</v>
      </c>
      <c r="W45" s="34" t="str">
        <f t="shared" si="29"/>
        <v/>
      </c>
      <c r="X45" s="33" t="str">
        <f t="shared" si="30"/>
        <v/>
      </c>
      <c r="Y45" s="33" t="str">
        <f t="shared" si="31"/>
        <v/>
      </c>
      <c r="Z45" s="34" t="str">
        <f t="shared" si="34"/>
        <v/>
      </c>
      <c r="AA45" s="26" t="s">
        <v>51</v>
      </c>
      <c r="AC45" s="44"/>
      <c r="AD45" s="18">
        <v>104</v>
      </c>
      <c r="AE45" s="18" t="s">
        <v>145</v>
      </c>
      <c r="AF45" s="23">
        <v>3.7</v>
      </c>
      <c r="AG45" s="24"/>
      <c r="AH45" s="24"/>
      <c r="AI45" s="25"/>
      <c r="AJ45" s="26">
        <v>0.77</v>
      </c>
      <c r="AK45" s="18" t="str">
        <f t="shared" si="25"/>
        <v>高木</v>
      </c>
      <c r="AL45" s="26"/>
      <c r="AM45" s="33">
        <f t="shared" si="20"/>
        <v>0.77</v>
      </c>
      <c r="AN45" s="34" t="str">
        <f t="shared" si="21"/>
        <v/>
      </c>
      <c r="AO45" s="33" t="str">
        <f t="shared" si="22"/>
        <v/>
      </c>
      <c r="AP45" s="33" t="str">
        <f t="shared" si="23"/>
        <v/>
      </c>
      <c r="AQ45" s="34" t="str">
        <f t="shared" si="24"/>
        <v/>
      </c>
      <c r="AR45" s="26" t="s">
        <v>51</v>
      </c>
      <c r="AT45" s="9"/>
      <c r="AU45" s="18"/>
      <c r="AV45" s="43"/>
      <c r="AW45" s="131" t="s">
        <v>154</v>
      </c>
      <c r="AX45" s="131" t="s">
        <v>154</v>
      </c>
      <c r="AY45" s="131" t="s">
        <v>154</v>
      </c>
      <c r="AZ45" s="132"/>
      <c r="BA45" s="43"/>
      <c r="BB45" s="132"/>
      <c r="BC45" s="11"/>
    </row>
    <row r="46" spans="2:55">
      <c r="L46" s="44"/>
      <c r="M46" s="18">
        <v>42</v>
      </c>
      <c r="N46" s="18" t="s">
        <v>46</v>
      </c>
      <c r="O46" s="23">
        <v>3</v>
      </c>
      <c r="P46" s="24"/>
      <c r="Q46" s="24"/>
      <c r="R46" s="25"/>
      <c r="S46" s="26">
        <v>0.3</v>
      </c>
      <c r="T46" s="18" t="str">
        <f t="shared" si="2"/>
        <v>高木</v>
      </c>
      <c r="U46" s="26" t="s">
        <v>8</v>
      </c>
      <c r="V46" s="33">
        <f t="shared" si="33"/>
        <v>0.3</v>
      </c>
      <c r="W46" s="34" t="str">
        <f t="shared" si="29"/>
        <v/>
      </c>
      <c r="X46" s="33" t="str">
        <f t="shared" si="30"/>
        <v/>
      </c>
      <c r="Y46" s="33" t="str">
        <f t="shared" si="31"/>
        <v/>
      </c>
      <c r="Z46" s="34" t="str">
        <f t="shared" si="34"/>
        <v/>
      </c>
      <c r="AA46" s="26" t="s">
        <v>51</v>
      </c>
      <c r="AC46" s="44"/>
      <c r="AD46" s="18">
        <v>105</v>
      </c>
      <c r="AE46" s="18" t="s">
        <v>47</v>
      </c>
      <c r="AF46" s="23">
        <v>3.3</v>
      </c>
      <c r="AG46" s="24"/>
      <c r="AH46" s="24"/>
      <c r="AI46" s="25"/>
      <c r="AJ46" s="26">
        <v>0.26</v>
      </c>
      <c r="AK46" s="18" t="str">
        <f t="shared" si="25"/>
        <v>高木</v>
      </c>
      <c r="AL46" s="26" t="s">
        <v>8</v>
      </c>
      <c r="AM46" s="33">
        <f t="shared" si="20"/>
        <v>0.26</v>
      </c>
      <c r="AN46" s="34" t="str">
        <f t="shared" si="21"/>
        <v/>
      </c>
      <c r="AO46" s="33" t="str">
        <f t="shared" si="22"/>
        <v/>
      </c>
      <c r="AP46" s="33" t="str">
        <f t="shared" si="23"/>
        <v/>
      </c>
      <c r="AQ46" s="34" t="str">
        <f t="shared" si="24"/>
        <v/>
      </c>
      <c r="AR46" s="26" t="s">
        <v>51</v>
      </c>
      <c r="AT46" s="9"/>
      <c r="AU46" s="18"/>
      <c r="AV46" s="43"/>
      <c r="AW46" s="131" t="s">
        <v>154</v>
      </c>
      <c r="AX46" s="131" t="s">
        <v>154</v>
      </c>
      <c r="AY46" s="131" t="s">
        <v>154</v>
      </c>
      <c r="AZ46" s="132"/>
      <c r="BA46" s="43"/>
      <c r="BB46" s="132"/>
      <c r="BC46" s="11"/>
    </row>
    <row r="47" spans="2:55">
      <c r="L47" s="44"/>
      <c r="M47" s="18">
        <v>43</v>
      </c>
      <c r="N47" s="18" t="s">
        <v>45</v>
      </c>
      <c r="O47" s="23">
        <v>4.3</v>
      </c>
      <c r="P47" s="24"/>
      <c r="Q47" s="24"/>
      <c r="R47" s="25"/>
      <c r="S47" s="26">
        <v>0.63</v>
      </c>
      <c r="T47" s="18" t="str">
        <f t="shared" si="2"/>
        <v>高木</v>
      </c>
      <c r="U47" s="26"/>
      <c r="V47" s="33">
        <f t="shared" si="33"/>
        <v>0.63</v>
      </c>
      <c r="W47" s="34" t="str">
        <f t="shared" si="29"/>
        <v/>
      </c>
      <c r="X47" s="33" t="str">
        <f t="shared" si="30"/>
        <v/>
      </c>
      <c r="Y47" s="33" t="str">
        <f t="shared" si="31"/>
        <v/>
      </c>
      <c r="Z47" s="34" t="str">
        <f t="shared" si="34"/>
        <v/>
      </c>
      <c r="AA47" s="26" t="s">
        <v>51</v>
      </c>
      <c r="AC47" s="44"/>
      <c r="AD47" s="18"/>
      <c r="AE47" s="18"/>
      <c r="AF47" s="23" t="s">
        <v>154</v>
      </c>
      <c r="AG47" s="24"/>
      <c r="AH47" s="24"/>
      <c r="AI47" s="25"/>
      <c r="AJ47" s="26" t="s">
        <v>154</v>
      </c>
      <c r="AK47" s="18" t="str">
        <f t="shared" si="25"/>
        <v/>
      </c>
      <c r="AL47" s="26"/>
      <c r="AM47" s="33" t="str">
        <f t="shared" si="20"/>
        <v/>
      </c>
      <c r="AN47" s="34" t="str">
        <f t="shared" si="21"/>
        <v/>
      </c>
      <c r="AO47" s="33" t="str">
        <f t="shared" si="22"/>
        <v/>
      </c>
      <c r="AP47" s="33" t="str">
        <f t="shared" si="23"/>
        <v/>
      </c>
      <c r="AQ47" s="34" t="str">
        <f t="shared" si="24"/>
        <v/>
      </c>
      <c r="AR47" s="26"/>
      <c r="AT47" s="9" t="s">
        <v>28</v>
      </c>
      <c r="AU47" s="43">
        <v>164</v>
      </c>
      <c r="AV47" s="43" t="s">
        <v>148</v>
      </c>
      <c r="AW47" s="131">
        <v>1.55</v>
      </c>
      <c r="AX47" s="131">
        <v>1.4</v>
      </c>
      <c r="AY47" s="131">
        <v>3.2</v>
      </c>
      <c r="AZ47" s="132">
        <f t="shared" si="35"/>
        <v>18.7</v>
      </c>
      <c r="BA47" s="43" t="s">
        <v>51</v>
      </c>
      <c r="BB47" s="132">
        <f t="shared" si="36"/>
        <v>18.7</v>
      </c>
      <c r="BC47" s="11"/>
    </row>
    <row r="48" spans="2:55">
      <c r="L48" s="44"/>
      <c r="M48" s="18">
        <v>44</v>
      </c>
      <c r="N48" s="18" t="s">
        <v>47</v>
      </c>
      <c r="O48" s="23">
        <v>3.2</v>
      </c>
      <c r="P48" s="24"/>
      <c r="Q48" s="24"/>
      <c r="R48" s="25"/>
      <c r="S48" s="26">
        <v>0.22</v>
      </c>
      <c r="T48" s="18" t="str">
        <f t="shared" si="2"/>
        <v>高木</v>
      </c>
      <c r="U48" s="26" t="s">
        <v>8</v>
      </c>
      <c r="V48" s="33">
        <f t="shared" si="33"/>
        <v>0.22</v>
      </c>
      <c r="W48" s="34" t="str">
        <f t="shared" si="29"/>
        <v/>
      </c>
      <c r="X48" s="33" t="str">
        <f t="shared" si="30"/>
        <v/>
      </c>
      <c r="Y48" s="33" t="str">
        <f t="shared" si="31"/>
        <v/>
      </c>
      <c r="Z48" s="34" t="str">
        <f t="shared" si="34"/>
        <v/>
      </c>
      <c r="AA48" s="26" t="s">
        <v>51</v>
      </c>
      <c r="AC48" s="44"/>
      <c r="AD48" s="18">
        <v>107</v>
      </c>
      <c r="AE48" s="18" t="s">
        <v>48</v>
      </c>
      <c r="AF48" s="23">
        <v>3.3</v>
      </c>
      <c r="AG48" s="24"/>
      <c r="AH48" s="24"/>
      <c r="AI48" s="25"/>
      <c r="AJ48" s="26">
        <v>0.48</v>
      </c>
      <c r="AK48" s="18" t="str">
        <f t="shared" si="25"/>
        <v>高木</v>
      </c>
      <c r="AL48" s="26"/>
      <c r="AM48" s="33">
        <f t="shared" si="20"/>
        <v>0.48</v>
      </c>
      <c r="AN48" s="34" t="str">
        <f t="shared" si="21"/>
        <v/>
      </c>
      <c r="AO48" s="33" t="str">
        <f t="shared" si="22"/>
        <v/>
      </c>
      <c r="AP48" s="33" t="str">
        <f t="shared" si="23"/>
        <v/>
      </c>
      <c r="AQ48" s="34" t="str">
        <f t="shared" si="24"/>
        <v/>
      </c>
      <c r="AR48" s="26" t="s">
        <v>51</v>
      </c>
      <c r="AT48" s="9" t="s">
        <v>28</v>
      </c>
      <c r="AU48" s="43">
        <v>165</v>
      </c>
      <c r="AV48" s="43" t="s">
        <v>148</v>
      </c>
      <c r="AW48" s="131">
        <v>1.45</v>
      </c>
      <c r="AX48" s="131">
        <v>2</v>
      </c>
      <c r="AY48" s="131">
        <v>6.2</v>
      </c>
      <c r="AZ48" s="132">
        <f t="shared" si="35"/>
        <v>36.200000000000003</v>
      </c>
      <c r="BA48" s="43" t="s">
        <v>51</v>
      </c>
      <c r="BB48" s="132">
        <f t="shared" si="36"/>
        <v>36.200000000000003</v>
      </c>
      <c r="BC48" s="11"/>
    </row>
    <row r="49" spans="12:55">
      <c r="L49" s="44"/>
      <c r="M49" s="18">
        <v>45</v>
      </c>
      <c r="N49" s="18" t="s">
        <v>48</v>
      </c>
      <c r="O49" s="23">
        <v>4.3</v>
      </c>
      <c r="P49" s="24"/>
      <c r="Q49" s="24"/>
      <c r="R49" s="25"/>
      <c r="S49" s="26">
        <v>0.7</v>
      </c>
      <c r="T49" s="18" t="str">
        <f t="shared" si="2"/>
        <v>高木</v>
      </c>
      <c r="U49" s="26"/>
      <c r="V49" s="33">
        <f t="shared" si="33"/>
        <v>0.7</v>
      </c>
      <c r="W49" s="34" t="str">
        <f t="shared" si="29"/>
        <v/>
      </c>
      <c r="X49" s="33" t="str">
        <f t="shared" si="30"/>
        <v/>
      </c>
      <c r="Y49" s="33" t="str">
        <f t="shared" si="31"/>
        <v/>
      </c>
      <c r="Z49" s="34" t="str">
        <f t="shared" si="34"/>
        <v/>
      </c>
      <c r="AA49" s="26" t="s">
        <v>51</v>
      </c>
      <c r="AC49" s="44"/>
      <c r="AD49" s="18">
        <v>108</v>
      </c>
      <c r="AE49" s="18" t="s">
        <v>34</v>
      </c>
      <c r="AF49" s="23">
        <v>3.3</v>
      </c>
      <c r="AG49" s="24"/>
      <c r="AH49" s="24"/>
      <c r="AI49" s="25"/>
      <c r="AJ49" s="26">
        <v>0.15</v>
      </c>
      <c r="AK49" s="18" t="str">
        <f t="shared" si="25"/>
        <v>高木</v>
      </c>
      <c r="AL49" s="26" t="s">
        <v>8</v>
      </c>
      <c r="AM49" s="33">
        <f t="shared" si="20"/>
        <v>0.15</v>
      </c>
      <c r="AN49" s="34" t="str">
        <f t="shared" si="21"/>
        <v/>
      </c>
      <c r="AO49" s="33" t="str">
        <f t="shared" si="22"/>
        <v/>
      </c>
      <c r="AP49" s="33" t="str">
        <f t="shared" si="23"/>
        <v/>
      </c>
      <c r="AQ49" s="34" t="str">
        <f t="shared" si="24"/>
        <v/>
      </c>
      <c r="AR49" s="26" t="s">
        <v>51</v>
      </c>
      <c r="AT49" s="9" t="s">
        <v>28</v>
      </c>
      <c r="AU49" s="43">
        <v>166</v>
      </c>
      <c r="AV49" s="43" t="s">
        <v>148</v>
      </c>
      <c r="AW49" s="131">
        <v>1.5</v>
      </c>
      <c r="AX49" s="131">
        <v>1.6</v>
      </c>
      <c r="AY49" s="131">
        <v>3.5</v>
      </c>
      <c r="AZ49" s="132">
        <f t="shared" si="35"/>
        <v>20.9</v>
      </c>
      <c r="BA49" s="43" t="s">
        <v>51</v>
      </c>
      <c r="BB49" s="132">
        <f t="shared" si="36"/>
        <v>20.9</v>
      </c>
      <c r="BC49" s="11"/>
    </row>
    <row r="50" spans="12:55">
      <c r="L50" s="44"/>
      <c r="M50" s="18">
        <v>46</v>
      </c>
      <c r="N50" s="18" t="s">
        <v>34</v>
      </c>
      <c r="O50" s="23">
        <v>5.6</v>
      </c>
      <c r="P50" s="24"/>
      <c r="Q50" s="24"/>
      <c r="R50" s="25"/>
      <c r="S50" s="26">
        <v>0.75</v>
      </c>
      <c r="T50" s="18" t="str">
        <f t="shared" si="2"/>
        <v>高木</v>
      </c>
      <c r="U50" s="26"/>
      <c r="V50" s="33">
        <f t="shared" si="33"/>
        <v>0.75</v>
      </c>
      <c r="W50" s="34" t="str">
        <f t="shared" si="29"/>
        <v/>
      </c>
      <c r="X50" s="33" t="str">
        <f t="shared" si="30"/>
        <v/>
      </c>
      <c r="Y50" s="33" t="str">
        <f t="shared" si="31"/>
        <v/>
      </c>
      <c r="Z50" s="34" t="str">
        <f t="shared" si="34"/>
        <v/>
      </c>
      <c r="AA50" s="26" t="s">
        <v>51</v>
      </c>
      <c r="AC50" s="44"/>
      <c r="AD50" s="18">
        <v>109</v>
      </c>
      <c r="AE50" s="18" t="s">
        <v>70</v>
      </c>
      <c r="AF50" s="23">
        <v>1.3</v>
      </c>
      <c r="AG50" s="24"/>
      <c r="AH50" s="24"/>
      <c r="AI50" s="25"/>
      <c r="AJ50" s="26">
        <v>0.21</v>
      </c>
      <c r="AK50" s="18" t="str">
        <f t="shared" si="25"/>
        <v>低・中木</v>
      </c>
      <c r="AL50" s="26" t="s">
        <v>8</v>
      </c>
      <c r="AM50" s="33" t="str">
        <f t="shared" si="20"/>
        <v/>
      </c>
      <c r="AN50" s="34">
        <f t="shared" si="21"/>
        <v>1.3</v>
      </c>
      <c r="AO50" s="33" t="str">
        <f t="shared" si="22"/>
        <v/>
      </c>
      <c r="AP50" s="33" t="str">
        <f t="shared" si="23"/>
        <v/>
      </c>
      <c r="AQ50" s="34" t="str">
        <f t="shared" si="24"/>
        <v/>
      </c>
      <c r="AR50" s="26" t="s">
        <v>51</v>
      </c>
      <c r="AT50" s="9" t="s">
        <v>28</v>
      </c>
      <c r="AU50" s="43">
        <v>167</v>
      </c>
      <c r="AV50" s="43" t="s">
        <v>149</v>
      </c>
      <c r="AW50" s="131">
        <v>1</v>
      </c>
      <c r="AX50" s="131">
        <v>1.2</v>
      </c>
      <c r="AY50" s="131">
        <v>1.2</v>
      </c>
      <c r="AZ50" s="132">
        <f t="shared" si="35"/>
        <v>6.2</v>
      </c>
      <c r="BA50" s="43" t="s">
        <v>51</v>
      </c>
      <c r="BB50" s="132">
        <f t="shared" si="36"/>
        <v>6.2</v>
      </c>
      <c r="BC50" s="11"/>
    </row>
    <row r="51" spans="12:55">
      <c r="L51" s="44"/>
      <c r="M51" s="18">
        <v>47</v>
      </c>
      <c r="N51" s="18" t="s">
        <v>45</v>
      </c>
      <c r="O51" s="23">
        <v>5.0999999999999996</v>
      </c>
      <c r="P51" s="24"/>
      <c r="Q51" s="24"/>
      <c r="R51" s="25"/>
      <c r="S51" s="26">
        <v>0.82</v>
      </c>
      <c r="T51" s="18" t="str">
        <f t="shared" si="2"/>
        <v>高木</v>
      </c>
      <c r="U51" s="26"/>
      <c r="V51" s="33">
        <f t="shared" si="33"/>
        <v>0.82</v>
      </c>
      <c r="W51" s="34" t="str">
        <f t="shared" si="29"/>
        <v/>
      </c>
      <c r="X51" s="33" t="str">
        <f t="shared" si="30"/>
        <v/>
      </c>
      <c r="Y51" s="33" t="str">
        <f t="shared" si="31"/>
        <v/>
      </c>
      <c r="Z51" s="34" t="str">
        <f t="shared" si="34"/>
        <v/>
      </c>
      <c r="AA51" s="26" t="s">
        <v>51</v>
      </c>
      <c r="AC51" s="44"/>
      <c r="AD51" s="18">
        <v>110</v>
      </c>
      <c r="AE51" s="18" t="s">
        <v>49</v>
      </c>
      <c r="AF51" s="23">
        <v>3.7</v>
      </c>
      <c r="AG51" s="24"/>
      <c r="AH51" s="24"/>
      <c r="AI51" s="25"/>
      <c r="AJ51" s="26">
        <v>0.47</v>
      </c>
      <c r="AK51" s="18" t="str">
        <f t="shared" si="25"/>
        <v>高木</v>
      </c>
      <c r="AL51" s="26" t="s">
        <v>8</v>
      </c>
      <c r="AM51" s="33">
        <f t="shared" si="20"/>
        <v>0.47</v>
      </c>
      <c r="AN51" s="34" t="str">
        <f t="shared" si="21"/>
        <v/>
      </c>
      <c r="AO51" s="33" t="str">
        <f t="shared" si="22"/>
        <v/>
      </c>
      <c r="AP51" s="33" t="str">
        <f t="shared" si="23"/>
        <v/>
      </c>
      <c r="AQ51" s="34" t="str">
        <f t="shared" si="24"/>
        <v/>
      </c>
      <c r="AR51" s="26" t="s">
        <v>51</v>
      </c>
      <c r="AT51" s="9" t="s">
        <v>28</v>
      </c>
      <c r="AU51" s="43">
        <v>168</v>
      </c>
      <c r="AV51" s="43" t="s">
        <v>147</v>
      </c>
      <c r="AW51" s="131">
        <v>0.95</v>
      </c>
      <c r="AX51" s="131">
        <v>1.3</v>
      </c>
      <c r="AY51" s="131">
        <v>3.7</v>
      </c>
      <c r="AZ51" s="132">
        <f t="shared" si="35"/>
        <v>14.3</v>
      </c>
      <c r="BA51" s="43" t="s">
        <v>51</v>
      </c>
      <c r="BB51" s="132">
        <f t="shared" si="36"/>
        <v>14.3</v>
      </c>
      <c r="BC51" s="11"/>
    </row>
    <row r="52" spans="12:55">
      <c r="L52" s="44"/>
      <c r="M52" s="18">
        <v>48</v>
      </c>
      <c r="N52" s="18" t="s">
        <v>69</v>
      </c>
      <c r="O52" s="23">
        <v>3</v>
      </c>
      <c r="P52" s="24"/>
      <c r="Q52" s="24"/>
      <c r="R52" s="25"/>
      <c r="S52" s="26">
        <v>0.21</v>
      </c>
      <c r="T52" s="18" t="str">
        <f t="shared" si="2"/>
        <v>高木</v>
      </c>
      <c r="U52" s="26" t="s">
        <v>8</v>
      </c>
      <c r="V52" s="33">
        <f t="shared" si="33"/>
        <v>0.21</v>
      </c>
      <c r="W52" s="34" t="str">
        <f t="shared" si="29"/>
        <v/>
      </c>
      <c r="X52" s="33" t="str">
        <f t="shared" si="30"/>
        <v/>
      </c>
      <c r="Y52" s="33" t="str">
        <f t="shared" si="31"/>
        <v/>
      </c>
      <c r="Z52" s="34" t="str">
        <f t="shared" si="34"/>
        <v/>
      </c>
      <c r="AA52" s="26" t="s">
        <v>51</v>
      </c>
      <c r="AC52" s="44"/>
      <c r="AD52" s="18">
        <v>111</v>
      </c>
      <c r="AE52" s="18" t="s">
        <v>146</v>
      </c>
      <c r="AF52" s="23">
        <v>12</v>
      </c>
      <c r="AG52" s="24"/>
      <c r="AH52" s="24"/>
      <c r="AI52" s="25"/>
      <c r="AJ52" s="26">
        <v>1.6</v>
      </c>
      <c r="AK52" s="18" t="str">
        <f t="shared" si="25"/>
        <v>高木</v>
      </c>
      <c r="AL52" s="26"/>
      <c r="AM52" s="33">
        <f t="shared" si="20"/>
        <v>1.6</v>
      </c>
      <c r="AN52" s="34" t="str">
        <f t="shared" si="21"/>
        <v/>
      </c>
      <c r="AO52" s="33" t="str">
        <f t="shared" si="22"/>
        <v/>
      </c>
      <c r="AP52" s="33" t="str">
        <f t="shared" si="23"/>
        <v/>
      </c>
      <c r="AQ52" s="34" t="str">
        <f t="shared" si="24"/>
        <v/>
      </c>
      <c r="AR52" s="26" t="s">
        <v>51</v>
      </c>
      <c r="AT52" s="9" t="s">
        <v>28</v>
      </c>
      <c r="AU52" s="43">
        <v>169</v>
      </c>
      <c r="AV52" s="43" t="s">
        <v>148</v>
      </c>
      <c r="AW52" s="131">
        <v>1.45</v>
      </c>
      <c r="AX52" s="131">
        <v>1</v>
      </c>
      <c r="AY52" s="131">
        <v>4</v>
      </c>
      <c r="AZ52" s="132">
        <f>IF(AT52="○",IF(AW52&lt;0.6,ROUND(AX52*AY52,1),ROUND(AY52*AW52*2+AY52*AX52+AX52*AW52*2,1)),"")</f>
        <v>18.5</v>
      </c>
      <c r="BA52" s="43" t="s">
        <v>51</v>
      </c>
      <c r="BB52" s="132">
        <f>IF(BA52="防除",IF(AW52&lt;0.6,ROUND(AX52*AY52,1),ROUND(AY52*AW52*2+AY52*AX52+AX52*AW52*2,1)),"")</f>
        <v>18.5</v>
      </c>
      <c r="BC52" s="11"/>
    </row>
    <row r="53" spans="12:55">
      <c r="L53" s="44"/>
      <c r="M53" s="18">
        <v>49</v>
      </c>
      <c r="N53" s="18" t="s">
        <v>70</v>
      </c>
      <c r="O53" s="23">
        <v>3.3</v>
      </c>
      <c r="P53" s="24"/>
      <c r="Q53" s="24"/>
      <c r="R53" s="25"/>
      <c r="S53" s="26">
        <v>1.75</v>
      </c>
      <c r="T53" s="18" t="str">
        <f>IF(N53="","",IF(O53&lt;3,"低・中木","高木"))</f>
        <v>高木</v>
      </c>
      <c r="U53" s="26" t="s">
        <v>8</v>
      </c>
      <c r="V53" s="33">
        <f t="shared" si="33"/>
        <v>1.75</v>
      </c>
      <c r="W53" s="34" t="str">
        <f t="shared" si="29"/>
        <v/>
      </c>
      <c r="X53" s="33" t="str">
        <f t="shared" si="30"/>
        <v/>
      </c>
      <c r="Y53" s="33" t="str">
        <f t="shared" si="31"/>
        <v/>
      </c>
      <c r="Z53" s="34" t="str">
        <f t="shared" si="34"/>
        <v/>
      </c>
      <c r="AA53" s="26" t="s">
        <v>51</v>
      </c>
      <c r="AC53" s="44"/>
      <c r="AD53" s="18">
        <v>112</v>
      </c>
      <c r="AE53" s="18" t="s">
        <v>49</v>
      </c>
      <c r="AF53" s="23">
        <v>4.2</v>
      </c>
      <c r="AG53" s="24"/>
      <c r="AH53" s="24"/>
      <c r="AI53" s="25"/>
      <c r="AJ53" s="26">
        <v>0.47</v>
      </c>
      <c r="AK53" s="18" t="str">
        <f t="shared" si="25"/>
        <v>高木</v>
      </c>
      <c r="AL53" s="26" t="s">
        <v>8</v>
      </c>
      <c r="AM53" s="33">
        <f t="shared" si="20"/>
        <v>0.47</v>
      </c>
      <c r="AN53" s="34" t="str">
        <f t="shared" si="21"/>
        <v/>
      </c>
      <c r="AO53" s="33" t="str">
        <f t="shared" si="22"/>
        <v/>
      </c>
      <c r="AP53" s="33" t="str">
        <f t="shared" si="23"/>
        <v/>
      </c>
      <c r="AQ53" s="34" t="str">
        <f t="shared" si="24"/>
        <v/>
      </c>
      <c r="AR53" s="26" t="s">
        <v>51</v>
      </c>
    </row>
    <row r="54" spans="12:55">
      <c r="L54" s="44"/>
      <c r="M54" s="18">
        <v>50</v>
      </c>
      <c r="N54" s="18" t="s">
        <v>47</v>
      </c>
      <c r="O54" s="23">
        <v>3.8</v>
      </c>
      <c r="P54" s="24"/>
      <c r="Q54" s="24"/>
      <c r="R54" s="25"/>
      <c r="S54" s="26">
        <v>0.31</v>
      </c>
      <c r="T54" s="18" t="str">
        <f t="shared" ref="T54:T67" si="37">IF(N54="","",IF(O54&lt;3,"低・中木","高木"))</f>
        <v>高木</v>
      </c>
      <c r="U54" s="26" t="s">
        <v>8</v>
      </c>
      <c r="V54" s="33">
        <f t="shared" si="33"/>
        <v>0.31</v>
      </c>
      <c r="W54" s="34" t="str">
        <f t="shared" si="29"/>
        <v/>
      </c>
      <c r="X54" s="33" t="str">
        <f t="shared" si="30"/>
        <v/>
      </c>
      <c r="Y54" s="33" t="str">
        <f t="shared" si="31"/>
        <v/>
      </c>
      <c r="Z54" s="34" t="str">
        <f t="shared" si="34"/>
        <v/>
      </c>
      <c r="AA54" s="26" t="s">
        <v>51</v>
      </c>
      <c r="AC54" s="44"/>
      <c r="AD54" s="18"/>
      <c r="AE54" s="18"/>
      <c r="AF54" s="23" t="s">
        <v>154</v>
      </c>
      <c r="AG54" s="24"/>
      <c r="AH54" s="24"/>
      <c r="AI54" s="25"/>
      <c r="AJ54" s="26" t="s">
        <v>154</v>
      </c>
      <c r="AK54" s="18" t="str">
        <f t="shared" si="25"/>
        <v/>
      </c>
      <c r="AL54" s="26"/>
      <c r="AM54" s="33" t="str">
        <f t="shared" si="20"/>
        <v/>
      </c>
      <c r="AN54" s="34" t="str">
        <f t="shared" si="21"/>
        <v/>
      </c>
      <c r="AO54" s="33" t="str">
        <f t="shared" si="22"/>
        <v/>
      </c>
      <c r="AP54" s="33" t="str">
        <f t="shared" si="23"/>
        <v/>
      </c>
      <c r="AQ54" s="34" t="str">
        <f t="shared" si="24"/>
        <v/>
      </c>
      <c r="AR54" s="26"/>
    </row>
    <row r="55" spans="12:55">
      <c r="L55" s="44"/>
      <c r="M55" s="18">
        <v>51</v>
      </c>
      <c r="N55" s="18" t="s">
        <v>45</v>
      </c>
      <c r="O55" s="23">
        <v>6</v>
      </c>
      <c r="P55" s="24"/>
      <c r="Q55" s="24"/>
      <c r="R55" s="25"/>
      <c r="S55" s="26">
        <v>0.61</v>
      </c>
      <c r="T55" s="18" t="str">
        <f t="shared" si="37"/>
        <v>高木</v>
      </c>
      <c r="U55" s="26"/>
      <c r="V55" s="33">
        <f t="shared" si="33"/>
        <v>0.61</v>
      </c>
      <c r="W55" s="34" t="str">
        <f t="shared" si="29"/>
        <v/>
      </c>
      <c r="X55" s="33" t="str">
        <f t="shared" si="30"/>
        <v/>
      </c>
      <c r="Y55" s="33" t="str">
        <f t="shared" si="31"/>
        <v/>
      </c>
      <c r="Z55" s="34" t="str">
        <f t="shared" si="34"/>
        <v/>
      </c>
      <c r="AA55" s="26" t="s">
        <v>51</v>
      </c>
      <c r="AC55" s="44"/>
      <c r="AD55" s="18">
        <v>114</v>
      </c>
      <c r="AE55" s="18" t="s">
        <v>49</v>
      </c>
      <c r="AF55" s="23">
        <v>4.5</v>
      </c>
      <c r="AG55" s="24"/>
      <c r="AH55" s="24"/>
      <c r="AI55" s="25"/>
      <c r="AJ55" s="26">
        <v>0.5</v>
      </c>
      <c r="AK55" s="18" t="str">
        <f t="shared" si="25"/>
        <v>高木</v>
      </c>
      <c r="AL55" s="26" t="s">
        <v>8</v>
      </c>
      <c r="AM55" s="33">
        <f t="shared" si="20"/>
        <v>0.5</v>
      </c>
      <c r="AN55" s="34" t="str">
        <f t="shared" si="21"/>
        <v/>
      </c>
      <c r="AO55" s="33" t="str">
        <f t="shared" si="22"/>
        <v/>
      </c>
      <c r="AP55" s="33" t="str">
        <f t="shared" si="23"/>
        <v/>
      </c>
      <c r="AQ55" s="34" t="str">
        <f t="shared" si="24"/>
        <v/>
      </c>
      <c r="AR55" s="26" t="s">
        <v>51</v>
      </c>
    </row>
    <row r="56" spans="12:55">
      <c r="L56" s="44"/>
      <c r="M56" s="18">
        <v>52</v>
      </c>
      <c r="N56" s="18" t="s">
        <v>34</v>
      </c>
      <c r="O56" s="23">
        <v>3.8</v>
      </c>
      <c r="P56" s="24"/>
      <c r="Q56" s="24"/>
      <c r="R56" s="25"/>
      <c r="S56" s="26">
        <v>0.31</v>
      </c>
      <c r="T56" s="18" t="str">
        <f t="shared" si="37"/>
        <v>高木</v>
      </c>
      <c r="U56" s="26" t="s">
        <v>8</v>
      </c>
      <c r="V56" s="33">
        <f t="shared" si="33"/>
        <v>0.31</v>
      </c>
      <c r="W56" s="34" t="str">
        <f t="shared" si="29"/>
        <v/>
      </c>
      <c r="X56" s="33" t="str">
        <f t="shared" si="30"/>
        <v/>
      </c>
      <c r="Y56" s="33" t="str">
        <f t="shared" si="31"/>
        <v/>
      </c>
      <c r="Z56" s="34" t="str">
        <f t="shared" si="34"/>
        <v/>
      </c>
      <c r="AA56" s="26" t="s">
        <v>51</v>
      </c>
      <c r="AC56" s="44"/>
      <c r="AD56" s="18">
        <v>115</v>
      </c>
      <c r="AE56" s="18" t="s">
        <v>69</v>
      </c>
      <c r="AF56" s="23">
        <v>3.4</v>
      </c>
      <c r="AG56" s="24"/>
      <c r="AH56" s="24"/>
      <c r="AI56" s="25"/>
      <c r="AJ56" s="26">
        <v>0.34</v>
      </c>
      <c r="AK56" s="18" t="str">
        <f t="shared" si="25"/>
        <v>高木</v>
      </c>
      <c r="AL56" s="26" t="s">
        <v>8</v>
      </c>
      <c r="AM56" s="33">
        <f t="shared" si="20"/>
        <v>0.34</v>
      </c>
      <c r="AN56" s="34" t="str">
        <f t="shared" si="21"/>
        <v/>
      </c>
      <c r="AO56" s="33" t="str">
        <f t="shared" si="22"/>
        <v/>
      </c>
      <c r="AP56" s="33" t="str">
        <f t="shared" si="23"/>
        <v/>
      </c>
      <c r="AQ56" s="34" t="str">
        <f t="shared" si="24"/>
        <v/>
      </c>
      <c r="AR56" s="26" t="s">
        <v>51</v>
      </c>
    </row>
    <row r="57" spans="12:55">
      <c r="L57" s="44"/>
      <c r="M57" s="18">
        <v>53</v>
      </c>
      <c r="N57" s="18" t="s">
        <v>48</v>
      </c>
      <c r="O57" s="23">
        <v>6</v>
      </c>
      <c r="P57" s="24"/>
      <c r="Q57" s="24"/>
      <c r="R57" s="25"/>
      <c r="S57" s="26">
        <v>0.65</v>
      </c>
      <c r="T57" s="18" t="str">
        <f t="shared" si="37"/>
        <v>高木</v>
      </c>
      <c r="U57" s="26"/>
      <c r="V57" s="33">
        <f t="shared" si="33"/>
        <v>0.65</v>
      </c>
      <c r="W57" s="34" t="str">
        <f t="shared" si="29"/>
        <v/>
      </c>
      <c r="X57" s="33" t="str">
        <f t="shared" si="30"/>
        <v/>
      </c>
      <c r="Y57" s="33" t="str">
        <f t="shared" si="31"/>
        <v/>
      </c>
      <c r="Z57" s="34" t="str">
        <f t="shared" si="34"/>
        <v/>
      </c>
      <c r="AA57" s="26" t="s">
        <v>51</v>
      </c>
      <c r="AC57" s="44"/>
      <c r="AD57" s="18">
        <v>116</v>
      </c>
      <c r="AE57" s="18" t="s">
        <v>69</v>
      </c>
      <c r="AF57" s="23">
        <v>4.25</v>
      </c>
      <c r="AG57" s="24"/>
      <c r="AH57" s="24"/>
      <c r="AI57" s="25"/>
      <c r="AJ57" s="26">
        <v>0.45</v>
      </c>
      <c r="AK57" s="18" t="str">
        <f t="shared" si="25"/>
        <v>高木</v>
      </c>
      <c r="AL57" s="26"/>
      <c r="AM57" s="33">
        <f t="shared" si="20"/>
        <v>0.45</v>
      </c>
      <c r="AN57" s="34" t="str">
        <f t="shared" si="21"/>
        <v/>
      </c>
      <c r="AO57" s="33" t="str">
        <f t="shared" si="22"/>
        <v/>
      </c>
      <c r="AP57" s="33" t="str">
        <f t="shared" si="23"/>
        <v/>
      </c>
      <c r="AQ57" s="34" t="str">
        <f t="shared" si="24"/>
        <v/>
      </c>
      <c r="AR57" s="26" t="s">
        <v>51</v>
      </c>
    </row>
    <row r="58" spans="12:55">
      <c r="L58" s="44"/>
      <c r="M58" s="18">
        <v>54</v>
      </c>
      <c r="N58" s="18" t="s">
        <v>69</v>
      </c>
      <c r="O58" s="23">
        <v>2.7</v>
      </c>
      <c r="P58" s="24"/>
      <c r="Q58" s="24"/>
      <c r="R58" s="25"/>
      <c r="S58" s="26">
        <v>0.21</v>
      </c>
      <c r="T58" s="18" t="str">
        <f t="shared" si="37"/>
        <v>低・中木</v>
      </c>
      <c r="U58" s="26" t="s">
        <v>8</v>
      </c>
      <c r="V58" s="33" t="str">
        <f t="shared" si="33"/>
        <v/>
      </c>
      <c r="W58" s="34">
        <f t="shared" si="29"/>
        <v>2.7</v>
      </c>
      <c r="X58" s="33" t="str">
        <f t="shared" si="30"/>
        <v/>
      </c>
      <c r="Y58" s="33" t="str">
        <f t="shared" si="31"/>
        <v/>
      </c>
      <c r="Z58" s="34" t="str">
        <f t="shared" si="34"/>
        <v/>
      </c>
      <c r="AA58" s="26" t="s">
        <v>51</v>
      </c>
      <c r="AC58" s="44"/>
      <c r="AD58" s="18">
        <v>117</v>
      </c>
      <c r="AE58" s="18" t="s">
        <v>69</v>
      </c>
      <c r="AF58" s="23">
        <v>3.5</v>
      </c>
      <c r="AG58" s="24"/>
      <c r="AH58" s="24"/>
      <c r="AI58" s="25"/>
      <c r="AJ58" s="26">
        <v>0.34</v>
      </c>
      <c r="AK58" s="18" t="str">
        <f t="shared" si="25"/>
        <v>高木</v>
      </c>
      <c r="AL58" s="26"/>
      <c r="AM58" s="33">
        <f t="shared" si="20"/>
        <v>0.34</v>
      </c>
      <c r="AN58" s="34" t="str">
        <f t="shared" si="21"/>
        <v/>
      </c>
      <c r="AO58" s="33" t="str">
        <f t="shared" si="22"/>
        <v/>
      </c>
      <c r="AP58" s="33" t="str">
        <f t="shared" si="23"/>
        <v/>
      </c>
      <c r="AQ58" s="34" t="str">
        <f t="shared" si="24"/>
        <v/>
      </c>
      <c r="AR58" s="26" t="s">
        <v>51</v>
      </c>
    </row>
    <row r="59" spans="12:55">
      <c r="L59" s="44"/>
      <c r="M59" s="18">
        <v>55</v>
      </c>
      <c r="N59" s="18" t="s">
        <v>48</v>
      </c>
      <c r="O59" s="23">
        <v>6.2</v>
      </c>
      <c r="P59" s="24"/>
      <c r="Q59" s="24"/>
      <c r="R59" s="25"/>
      <c r="S59" s="26">
        <v>0.67</v>
      </c>
      <c r="T59" s="18" t="str">
        <f t="shared" si="37"/>
        <v>高木</v>
      </c>
      <c r="U59" s="26"/>
      <c r="V59" s="33">
        <f t="shared" si="33"/>
        <v>0.67</v>
      </c>
      <c r="W59" s="34" t="str">
        <f t="shared" si="29"/>
        <v/>
      </c>
      <c r="X59" s="33" t="str">
        <f t="shared" si="30"/>
        <v/>
      </c>
      <c r="Y59" s="33" t="str">
        <f t="shared" si="31"/>
        <v/>
      </c>
      <c r="Z59" s="34" t="str">
        <f t="shared" si="34"/>
        <v/>
      </c>
      <c r="AA59" s="26" t="s">
        <v>51</v>
      </c>
      <c r="AC59" s="44"/>
      <c r="AD59" s="18">
        <v>118</v>
      </c>
      <c r="AE59" s="18" t="s">
        <v>69</v>
      </c>
      <c r="AF59" s="23">
        <v>4.5</v>
      </c>
      <c r="AG59" s="24"/>
      <c r="AH59" s="24"/>
      <c r="AI59" s="25"/>
      <c r="AJ59" s="26">
        <v>0.32</v>
      </c>
      <c r="AK59" s="18" t="str">
        <f t="shared" si="25"/>
        <v>高木</v>
      </c>
      <c r="AL59" s="26"/>
      <c r="AM59" s="33">
        <f t="shared" si="20"/>
        <v>0.32</v>
      </c>
      <c r="AN59" s="34" t="str">
        <f t="shared" si="21"/>
        <v/>
      </c>
      <c r="AO59" s="33" t="str">
        <f t="shared" si="22"/>
        <v/>
      </c>
      <c r="AP59" s="33" t="str">
        <f t="shared" si="23"/>
        <v/>
      </c>
      <c r="AQ59" s="34" t="str">
        <f t="shared" si="24"/>
        <v/>
      </c>
      <c r="AR59" s="26" t="s">
        <v>51</v>
      </c>
    </row>
    <row r="60" spans="12:55">
      <c r="L60" s="44"/>
      <c r="M60" s="18">
        <v>56</v>
      </c>
      <c r="N60" s="18" t="s">
        <v>47</v>
      </c>
      <c r="O60" s="23">
        <v>4</v>
      </c>
      <c r="P60" s="24"/>
      <c r="Q60" s="24"/>
      <c r="R60" s="25"/>
      <c r="S60" s="26">
        <v>0.31</v>
      </c>
      <c r="T60" s="18" t="str">
        <f t="shared" si="37"/>
        <v>高木</v>
      </c>
      <c r="U60" s="26" t="s">
        <v>8</v>
      </c>
      <c r="V60" s="33">
        <f t="shared" si="33"/>
        <v>0.31</v>
      </c>
      <c r="W60" s="34" t="str">
        <f t="shared" si="29"/>
        <v/>
      </c>
      <c r="X60" s="33" t="str">
        <f t="shared" si="30"/>
        <v/>
      </c>
      <c r="Y60" s="33" t="str">
        <f t="shared" si="31"/>
        <v/>
      </c>
      <c r="Z60" s="34" t="str">
        <f t="shared" si="34"/>
        <v/>
      </c>
      <c r="AA60" s="26" t="s">
        <v>51</v>
      </c>
      <c r="AC60" s="44"/>
      <c r="AD60" s="18">
        <v>119</v>
      </c>
      <c r="AE60" s="18" t="s">
        <v>45</v>
      </c>
      <c r="AF60" s="23">
        <v>6</v>
      </c>
      <c r="AG60" s="24"/>
      <c r="AH60" s="24"/>
      <c r="AI60" s="25"/>
      <c r="AJ60" s="26">
        <v>0.76</v>
      </c>
      <c r="AK60" s="18" t="str">
        <f t="shared" si="25"/>
        <v>高木</v>
      </c>
      <c r="AL60" s="26"/>
      <c r="AM60" s="33">
        <f t="shared" si="20"/>
        <v>0.76</v>
      </c>
      <c r="AN60" s="34" t="str">
        <f t="shared" si="21"/>
        <v/>
      </c>
      <c r="AO60" s="33" t="str">
        <f t="shared" si="22"/>
        <v/>
      </c>
      <c r="AP60" s="33" t="str">
        <f t="shared" si="23"/>
        <v/>
      </c>
      <c r="AQ60" s="34" t="str">
        <f t="shared" si="24"/>
        <v/>
      </c>
      <c r="AR60" s="26" t="s">
        <v>51</v>
      </c>
    </row>
    <row r="61" spans="12:55">
      <c r="L61" s="44"/>
      <c r="M61" s="18">
        <v>57</v>
      </c>
      <c r="N61" s="18" t="s">
        <v>70</v>
      </c>
      <c r="O61" s="23">
        <v>4.0999999999999996</v>
      </c>
      <c r="P61" s="24"/>
      <c r="Q61" s="24"/>
      <c r="R61" s="25"/>
      <c r="S61" s="26">
        <v>1.21</v>
      </c>
      <c r="T61" s="18" t="str">
        <f t="shared" si="37"/>
        <v>高木</v>
      </c>
      <c r="U61" s="26"/>
      <c r="V61" s="33">
        <f t="shared" si="33"/>
        <v>1.21</v>
      </c>
      <c r="W61" s="34" t="str">
        <f t="shared" si="29"/>
        <v/>
      </c>
      <c r="X61" s="33" t="str">
        <f t="shared" si="30"/>
        <v/>
      </c>
      <c r="Y61" s="33" t="str">
        <f t="shared" si="31"/>
        <v/>
      </c>
      <c r="Z61" s="34" t="str">
        <f t="shared" si="34"/>
        <v/>
      </c>
      <c r="AA61" s="26" t="s">
        <v>51</v>
      </c>
      <c r="AC61" s="44"/>
      <c r="AD61" s="18"/>
      <c r="AE61" s="18"/>
      <c r="AF61" s="23" t="s">
        <v>154</v>
      </c>
      <c r="AG61" s="24"/>
      <c r="AH61" s="24"/>
      <c r="AI61" s="25"/>
      <c r="AJ61" s="26" t="s">
        <v>154</v>
      </c>
      <c r="AK61" s="18" t="str">
        <f t="shared" si="25"/>
        <v/>
      </c>
      <c r="AL61" s="26"/>
      <c r="AM61" s="33" t="str">
        <f t="shared" si="20"/>
        <v/>
      </c>
      <c r="AN61" s="34" t="str">
        <f t="shared" si="21"/>
        <v/>
      </c>
      <c r="AO61" s="33" t="str">
        <f t="shared" si="22"/>
        <v/>
      </c>
      <c r="AP61" s="33" t="str">
        <f t="shared" si="23"/>
        <v/>
      </c>
      <c r="AQ61" s="34" t="str">
        <f t="shared" si="24"/>
        <v/>
      </c>
      <c r="AR61" s="26"/>
    </row>
    <row r="62" spans="12:55">
      <c r="L62" s="44"/>
      <c r="M62" s="18">
        <v>58</v>
      </c>
      <c r="N62" s="18" t="s">
        <v>34</v>
      </c>
      <c r="O62" s="23">
        <v>3.1</v>
      </c>
      <c r="P62" s="24"/>
      <c r="Q62" s="24"/>
      <c r="R62" s="25"/>
      <c r="S62" s="26">
        <v>0.49</v>
      </c>
      <c r="T62" s="18" t="str">
        <f t="shared" si="37"/>
        <v>高木</v>
      </c>
      <c r="U62" s="26" t="s">
        <v>8</v>
      </c>
      <c r="V62" s="33">
        <f t="shared" si="33"/>
        <v>0.49</v>
      </c>
      <c r="W62" s="34" t="str">
        <f t="shared" si="29"/>
        <v/>
      </c>
      <c r="X62" s="33" t="str">
        <f t="shared" si="30"/>
        <v/>
      </c>
      <c r="Y62" s="33" t="str">
        <f t="shared" si="31"/>
        <v/>
      </c>
      <c r="Z62" s="34" t="str">
        <f t="shared" si="34"/>
        <v/>
      </c>
      <c r="AA62" s="26" t="s">
        <v>51</v>
      </c>
      <c r="AC62" s="44"/>
      <c r="AD62" s="18">
        <v>121</v>
      </c>
      <c r="AE62" s="18" t="s">
        <v>145</v>
      </c>
      <c r="AF62" s="23">
        <v>5.6</v>
      </c>
      <c r="AG62" s="24"/>
      <c r="AH62" s="24"/>
      <c r="AI62" s="25"/>
      <c r="AJ62" s="26">
        <v>0.91</v>
      </c>
      <c r="AK62" s="18" t="str">
        <f t="shared" si="25"/>
        <v>高木</v>
      </c>
      <c r="AL62" s="26"/>
      <c r="AM62" s="33">
        <f t="shared" si="20"/>
        <v>0.91</v>
      </c>
      <c r="AN62" s="34" t="str">
        <f t="shared" si="21"/>
        <v/>
      </c>
      <c r="AO62" s="33" t="str">
        <f t="shared" si="22"/>
        <v/>
      </c>
      <c r="AP62" s="33" t="str">
        <f t="shared" si="23"/>
        <v/>
      </c>
      <c r="AQ62" s="34" t="str">
        <f t="shared" si="24"/>
        <v/>
      </c>
      <c r="AR62" s="26" t="s">
        <v>51</v>
      </c>
    </row>
    <row r="63" spans="12:55">
      <c r="L63" s="44"/>
      <c r="M63" s="18">
        <v>59</v>
      </c>
      <c r="N63" s="18" t="s">
        <v>69</v>
      </c>
      <c r="O63" s="23">
        <v>4</v>
      </c>
      <c r="P63" s="24"/>
      <c r="Q63" s="24"/>
      <c r="R63" s="25"/>
      <c r="S63" s="26">
        <v>0.3</v>
      </c>
      <c r="T63" s="18" t="str">
        <f t="shared" si="37"/>
        <v>高木</v>
      </c>
      <c r="U63" s="26" t="s">
        <v>8</v>
      </c>
      <c r="V63" s="33">
        <f t="shared" si="33"/>
        <v>0.3</v>
      </c>
      <c r="W63" s="34" t="str">
        <f t="shared" si="29"/>
        <v/>
      </c>
      <c r="X63" s="33" t="str">
        <f t="shared" si="30"/>
        <v/>
      </c>
      <c r="Y63" s="33" t="str">
        <f t="shared" si="31"/>
        <v/>
      </c>
      <c r="Z63" s="34" t="str">
        <f t="shared" si="34"/>
        <v/>
      </c>
      <c r="AA63" s="26" t="s">
        <v>51</v>
      </c>
      <c r="AC63" s="44"/>
      <c r="AD63" s="18"/>
      <c r="AE63" s="18"/>
      <c r="AF63" s="23"/>
      <c r="AG63" s="24"/>
      <c r="AH63" s="24"/>
      <c r="AI63" s="25"/>
      <c r="AJ63" s="26"/>
      <c r="AK63" s="18"/>
      <c r="AL63" s="18"/>
      <c r="AM63" s="33"/>
      <c r="AN63" s="34"/>
      <c r="AO63" s="33"/>
      <c r="AP63" s="33"/>
      <c r="AQ63" s="34"/>
      <c r="AR63" s="26"/>
    </row>
    <row r="64" spans="12:55">
      <c r="L64" s="44"/>
      <c r="M64" s="18">
        <v>60</v>
      </c>
      <c r="N64" s="18" t="s">
        <v>46</v>
      </c>
      <c r="O64" s="23">
        <v>1.5</v>
      </c>
      <c r="P64" s="24"/>
      <c r="Q64" s="24"/>
      <c r="R64" s="25"/>
      <c r="S64" s="26">
        <v>0.25</v>
      </c>
      <c r="T64" s="18" t="str">
        <f t="shared" si="37"/>
        <v>低・中木</v>
      </c>
      <c r="U64" s="26" t="s">
        <v>8</v>
      </c>
      <c r="V64" s="33" t="str">
        <f t="shared" si="33"/>
        <v/>
      </c>
      <c r="W64" s="34">
        <f t="shared" si="29"/>
        <v>1.5</v>
      </c>
      <c r="X64" s="33" t="str">
        <f t="shared" si="30"/>
        <v/>
      </c>
      <c r="Y64" s="33" t="str">
        <f t="shared" si="31"/>
        <v/>
      </c>
      <c r="Z64" s="34" t="str">
        <f t="shared" si="34"/>
        <v/>
      </c>
      <c r="AA64" s="26" t="s">
        <v>51</v>
      </c>
      <c r="AC64" s="44"/>
      <c r="AD64" s="18"/>
      <c r="AE64" s="18"/>
      <c r="AF64" s="23"/>
      <c r="AG64" s="24"/>
      <c r="AH64" s="24"/>
      <c r="AI64" s="25"/>
      <c r="AJ64" s="26"/>
      <c r="AK64" s="18"/>
      <c r="AL64" s="18"/>
      <c r="AM64" s="33"/>
      <c r="AN64" s="34"/>
      <c r="AO64" s="33"/>
      <c r="AP64" s="33"/>
      <c r="AQ64" s="34"/>
      <c r="AR64" s="26"/>
    </row>
    <row r="65" spans="12:44">
      <c r="L65" s="44"/>
      <c r="M65" s="18">
        <v>61</v>
      </c>
      <c r="N65" s="18" t="s">
        <v>48</v>
      </c>
      <c r="O65" s="23">
        <v>6</v>
      </c>
      <c r="P65" s="24"/>
      <c r="Q65" s="24"/>
      <c r="R65" s="25"/>
      <c r="S65" s="26">
        <v>0.68</v>
      </c>
      <c r="T65" s="18" t="str">
        <f t="shared" si="37"/>
        <v>高木</v>
      </c>
      <c r="U65" s="26"/>
      <c r="V65" s="33">
        <f t="shared" si="33"/>
        <v>0.68</v>
      </c>
      <c r="W65" s="34" t="str">
        <f t="shared" si="29"/>
        <v/>
      </c>
      <c r="X65" s="33" t="str">
        <f t="shared" si="30"/>
        <v/>
      </c>
      <c r="Y65" s="33" t="str">
        <f t="shared" si="31"/>
        <v/>
      </c>
      <c r="Z65" s="34" t="str">
        <f t="shared" si="34"/>
        <v/>
      </c>
      <c r="AA65" s="26" t="s">
        <v>51</v>
      </c>
      <c r="AC65" s="44"/>
      <c r="AD65" s="18"/>
      <c r="AE65" s="18"/>
      <c r="AF65" s="23"/>
      <c r="AG65" s="24"/>
      <c r="AH65" s="24"/>
      <c r="AI65" s="25"/>
      <c r="AJ65" s="26"/>
      <c r="AK65" s="18"/>
      <c r="AL65" s="18"/>
      <c r="AM65" s="33"/>
      <c r="AN65" s="34"/>
      <c r="AO65" s="33"/>
      <c r="AP65" s="33"/>
      <c r="AQ65" s="34"/>
      <c r="AR65" s="26"/>
    </row>
    <row r="66" spans="12:44">
      <c r="L66" s="44"/>
      <c r="M66" s="18">
        <v>62</v>
      </c>
      <c r="N66" s="18" t="s">
        <v>47</v>
      </c>
      <c r="O66" s="23">
        <v>3</v>
      </c>
      <c r="P66" s="24"/>
      <c r="Q66" s="24"/>
      <c r="R66" s="25"/>
      <c r="S66" s="26">
        <v>0.27</v>
      </c>
      <c r="T66" s="18" t="str">
        <f t="shared" si="37"/>
        <v>高木</v>
      </c>
      <c r="U66" s="26" t="s">
        <v>8</v>
      </c>
      <c r="V66" s="33">
        <f t="shared" si="33"/>
        <v>0.27</v>
      </c>
      <c r="W66" s="34" t="str">
        <f t="shared" si="29"/>
        <v/>
      </c>
      <c r="X66" s="33" t="str">
        <f t="shared" si="30"/>
        <v/>
      </c>
      <c r="Y66" s="33" t="str">
        <f t="shared" si="31"/>
        <v/>
      </c>
      <c r="Z66" s="34" t="str">
        <f t="shared" si="34"/>
        <v/>
      </c>
      <c r="AA66" s="26" t="s">
        <v>51</v>
      </c>
      <c r="AC66" s="44"/>
      <c r="AD66" s="18"/>
      <c r="AE66" s="18"/>
      <c r="AF66" s="23"/>
      <c r="AG66" s="24"/>
      <c r="AH66" s="24"/>
      <c r="AI66" s="25"/>
      <c r="AJ66" s="26"/>
      <c r="AK66" s="18"/>
      <c r="AL66" s="18"/>
      <c r="AM66" s="33"/>
      <c r="AN66" s="34"/>
      <c r="AO66" s="33"/>
      <c r="AP66" s="33"/>
      <c r="AQ66" s="34"/>
      <c r="AR66" s="26"/>
    </row>
    <row r="67" spans="12:44">
      <c r="L67" s="44"/>
      <c r="M67" s="18">
        <v>63</v>
      </c>
      <c r="N67" s="18" t="s">
        <v>48</v>
      </c>
      <c r="O67" s="23">
        <v>5.5</v>
      </c>
      <c r="P67" s="24"/>
      <c r="Q67" s="24"/>
      <c r="R67" s="25"/>
      <c r="S67" s="26">
        <v>0.73</v>
      </c>
      <c r="T67" s="18" t="str">
        <f t="shared" si="37"/>
        <v>高木</v>
      </c>
      <c r="U67" s="26"/>
      <c r="V67" s="33">
        <f t="shared" si="33"/>
        <v>0.73</v>
      </c>
      <c r="W67" s="34" t="str">
        <f t="shared" si="29"/>
        <v/>
      </c>
      <c r="X67" s="33" t="str">
        <f t="shared" si="30"/>
        <v/>
      </c>
      <c r="Y67" s="33" t="str">
        <f t="shared" si="31"/>
        <v/>
      </c>
      <c r="Z67" s="34" t="str">
        <f t="shared" si="34"/>
        <v/>
      </c>
      <c r="AA67" s="26" t="s">
        <v>51</v>
      </c>
      <c r="AC67" s="44"/>
      <c r="AD67" s="18"/>
      <c r="AE67" s="18"/>
      <c r="AF67" s="23"/>
      <c r="AG67" s="24"/>
      <c r="AH67" s="24"/>
      <c r="AI67" s="25"/>
      <c r="AJ67" s="26"/>
      <c r="AK67" s="18"/>
      <c r="AL67" s="18"/>
      <c r="AM67" s="33"/>
      <c r="AN67" s="34"/>
      <c r="AO67" s="33"/>
      <c r="AP67" s="33"/>
      <c r="AQ67" s="34"/>
      <c r="AR67" s="26"/>
    </row>
  </sheetData>
  <mergeCells count="4">
    <mergeCell ref="C34:D35"/>
    <mergeCell ref="C18:D19"/>
    <mergeCell ref="B18:B33"/>
    <mergeCell ref="B8:B17"/>
  </mergeCells>
  <phoneticPr fontId="3"/>
  <printOptions horizontalCentered="1"/>
  <pageMargins left="0.43307086614173229" right="0" top="0.39370078740157483" bottom="0" header="0.51181102362204722" footer="0.51181102362204722"/>
  <pageSetup paperSize="9" orientation="portrait" r:id="rId1"/>
  <headerFooter alignWithMargins="0"/>
  <colBreaks count="2" manualBreakCount="2">
    <brk id="11" max="67" man="1"/>
    <brk id="45" max="67"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R68"/>
  <sheetViews>
    <sheetView workbookViewId="0"/>
  </sheetViews>
  <sheetFormatPr defaultRowHeight="12"/>
  <cols>
    <col min="1" max="1" width="3.42578125" customWidth="1"/>
    <col min="2" max="2" width="4" customWidth="1"/>
    <col min="5" max="5" width="18.7109375" customWidth="1"/>
    <col min="6" max="6" width="16.7109375" customWidth="1"/>
    <col min="7" max="7" width="6.5703125" customWidth="1"/>
    <col min="8" max="8" width="3.28515625" customWidth="1"/>
    <col min="9" max="9" width="8.7109375" customWidth="1"/>
    <col min="10" max="10" width="4.7109375" customWidth="1"/>
    <col min="11" max="11" width="6.28515625" customWidth="1"/>
    <col min="12" max="12" width="5.7109375" style="2" customWidth="1"/>
    <col min="13" max="13" width="3.7109375" customWidth="1"/>
    <col min="14" max="14" width="13.7109375" customWidth="1"/>
    <col min="15" max="15" width="5.28515625" customWidth="1"/>
    <col min="16" max="18" width="5.28515625" style="14" hidden="1" customWidth="1"/>
    <col min="19" max="19" width="5.28515625" customWidth="1"/>
    <col min="20" max="20" width="7.7109375" customWidth="1"/>
    <col min="21" max="21" width="4.85546875" customWidth="1"/>
    <col min="22" max="22" width="4.85546875" hidden="1" customWidth="1"/>
    <col min="23" max="26" width="8.7109375" hidden="1" customWidth="1"/>
    <col min="27" max="27" width="4.85546875" customWidth="1"/>
    <col min="28" max="28" width="1.140625" customWidth="1"/>
    <col min="29" max="29" width="5.7109375" style="2" customWidth="1"/>
    <col min="30" max="30" width="3.7109375" customWidth="1"/>
    <col min="31" max="31" width="13.7109375" customWidth="1"/>
    <col min="32" max="32" width="5.28515625" customWidth="1"/>
    <col min="33" max="34" width="6.7109375" style="14" hidden="1" customWidth="1"/>
    <col min="35" max="35" width="5.28515625" style="14" hidden="1" customWidth="1"/>
    <col min="36" max="36" width="5.28515625" customWidth="1"/>
    <col min="37" max="37" width="7.7109375" customWidth="1"/>
    <col min="38" max="38" width="4.85546875" customWidth="1"/>
    <col min="39" max="39" width="4.85546875" hidden="1" customWidth="1"/>
    <col min="40" max="43" width="8.7109375" hidden="1" customWidth="1"/>
    <col min="44" max="44" width="4.85546875" customWidth="1"/>
  </cols>
  <sheetData>
    <row r="1" spans="2:44">
      <c r="L1" s="17" t="s">
        <v>38</v>
      </c>
    </row>
    <row r="2" spans="2:44">
      <c r="M2" t="s">
        <v>142</v>
      </c>
    </row>
    <row r="3" spans="2:44" ht="8.25" customHeight="1"/>
    <row r="4" spans="2:44" ht="23.25" customHeight="1">
      <c r="L4" s="15" t="s">
        <v>50</v>
      </c>
      <c r="M4" s="18" t="s">
        <v>0</v>
      </c>
      <c r="N4" s="19" t="s">
        <v>4</v>
      </c>
      <c r="O4" s="15" t="s">
        <v>27</v>
      </c>
      <c r="P4" s="20" t="s">
        <v>16</v>
      </c>
      <c r="Q4" s="20" t="s">
        <v>8</v>
      </c>
      <c r="R4" s="20" t="s">
        <v>58</v>
      </c>
      <c r="S4" s="19" t="s">
        <v>6</v>
      </c>
      <c r="T4" s="244" t="s">
        <v>7</v>
      </c>
      <c r="U4" s="245"/>
      <c r="V4" s="32" t="s">
        <v>56</v>
      </c>
      <c r="W4" s="48" t="s">
        <v>72</v>
      </c>
      <c r="X4" s="48" t="s">
        <v>73</v>
      </c>
      <c r="Y4" s="48" t="s">
        <v>75</v>
      </c>
      <c r="Z4" s="48" t="s">
        <v>77</v>
      </c>
      <c r="AA4" s="15" t="s">
        <v>66</v>
      </c>
      <c r="AB4" s="22"/>
      <c r="AC4" s="15" t="s">
        <v>50</v>
      </c>
      <c r="AD4" s="18" t="s">
        <v>0</v>
      </c>
      <c r="AE4" s="19" t="s">
        <v>4</v>
      </c>
      <c r="AF4" s="15" t="s">
        <v>27</v>
      </c>
      <c r="AG4" s="20" t="s">
        <v>16</v>
      </c>
      <c r="AH4" s="20" t="s">
        <v>8</v>
      </c>
      <c r="AI4" s="20" t="s">
        <v>58</v>
      </c>
      <c r="AJ4" s="19" t="s">
        <v>6</v>
      </c>
      <c r="AK4" s="242" t="s">
        <v>7</v>
      </c>
      <c r="AL4" s="242"/>
      <c r="AM4" s="32" t="s">
        <v>56</v>
      </c>
      <c r="AN4" s="48" t="s">
        <v>72</v>
      </c>
      <c r="AO4" s="48" t="s">
        <v>73</v>
      </c>
      <c r="AP4" s="48" t="s">
        <v>75</v>
      </c>
      <c r="AQ4" s="48" t="s">
        <v>77</v>
      </c>
      <c r="AR4" s="15" t="s">
        <v>66</v>
      </c>
    </row>
    <row r="5" spans="2:44">
      <c r="C5" s="222" t="s">
        <v>38</v>
      </c>
      <c r="D5" s="222"/>
      <c r="E5" s="222"/>
      <c r="F5" s="222"/>
      <c r="G5" s="4"/>
      <c r="L5" s="3" t="s">
        <v>28</v>
      </c>
      <c r="M5" s="18">
        <v>1</v>
      </c>
      <c r="N5" s="18" t="s">
        <v>59</v>
      </c>
      <c r="O5" s="23">
        <v>3</v>
      </c>
      <c r="P5" s="24" t="str">
        <f t="shared" ref="P5:P36" si="0">IF(L5="○",IF(U5="球形",O5,""),"")</f>
        <v/>
      </c>
      <c r="Q5" s="24">
        <f t="shared" ref="Q5:Q36" si="1">IF(L5="○",IF(U5="円筒",O5,""),"")</f>
        <v>3</v>
      </c>
      <c r="R5" s="24">
        <f t="shared" ref="R5:R36" si="2">IF(L5="○",IF(T5="高木",S5,""),"")</f>
        <v>0.45</v>
      </c>
      <c r="S5" s="26">
        <v>0.45</v>
      </c>
      <c r="T5" s="18" t="str">
        <f>IF(N5="","",IF(O5&lt;3,"低・中木","高木"))</f>
        <v>高木</v>
      </c>
      <c r="U5" s="26" t="s">
        <v>8</v>
      </c>
      <c r="V5" s="33">
        <f t="shared" ref="V5:V36" si="3">IF(AA5="防除",IF(T5="高木",S5,""),"")</f>
        <v>0.45</v>
      </c>
      <c r="W5" s="34" t="str">
        <f t="shared" ref="W5:W67" si="4">IF($AA5="防除",IF($T5="低・中木",IF($S5=0,"?",IF($S5&gt;0,IF($S5&lt;0.3,$O5,""),"")),""),"")</f>
        <v/>
      </c>
      <c r="X5" s="33" t="str">
        <f t="shared" ref="X5:X67" si="5">IF($AA5="防除",IF($T5="低・中木",IF($S5=0.3,$O5,IF($S5&gt;0.3,IF($S5&lt;0.6,$O5,""),"")),""),"")</f>
        <v/>
      </c>
      <c r="Y5" s="33" t="str">
        <f>IF($AA5="防除",IF($T5="低・中木",IF($S5=0.6,$O5,IF($S5&gt;0.6,IF($S5&lt;0.9,$O5,""),"")),""),"")</f>
        <v/>
      </c>
      <c r="Z5" s="34" t="str">
        <f>IF($AA5="防除",IF($T5="低・中木",IF($S5=0.9,O5,IF($S5&gt;0.9,$O5,"")),""),"")</f>
        <v/>
      </c>
      <c r="AA5" s="26" t="s">
        <v>51</v>
      </c>
      <c r="AB5" s="27"/>
      <c r="AC5" s="44" t="s">
        <v>68</v>
      </c>
      <c r="AD5" s="18">
        <v>64</v>
      </c>
      <c r="AE5" s="18" t="s">
        <v>60</v>
      </c>
      <c r="AF5" s="23">
        <v>2.7</v>
      </c>
      <c r="AG5" s="24" t="str">
        <f>IF(AC5="○",IF(AL5="球形",AF5,""),"")</f>
        <v/>
      </c>
      <c r="AH5" s="24">
        <f>IF(AC5="○",IF(AL5="円筒",AF5,""),"")</f>
        <v>2.7</v>
      </c>
      <c r="AI5" s="24" t="str">
        <f>IF(AC5="○",IF(AK5="高木",AJ5,""),"")</f>
        <v/>
      </c>
      <c r="AJ5" s="26">
        <v>0.23</v>
      </c>
      <c r="AK5" s="18" t="str">
        <f>IF(AE5="","",IF(AF5&lt;3,"低・中木","高木"))</f>
        <v>低・中木</v>
      </c>
      <c r="AL5" s="26" t="s">
        <v>8</v>
      </c>
      <c r="AM5" s="33" t="str">
        <f t="shared" ref="AM5:AM36" si="6">IF(AR5="防除",IF(AK5="高木",AJ5,""),"")</f>
        <v/>
      </c>
      <c r="AN5" s="34">
        <f>IF($AR5="防除",IF($AK5="低・中木",IF($AJ5=0,"?",IF($AJ5&gt;0,IF($AJ5&lt;0.3,$AF5,""),"")),""),"")</f>
        <v>2.7</v>
      </c>
      <c r="AO5" s="33" t="str">
        <f>IF($AR5="防除",IF($AK5="低・中木",IF($AJ5=0.3,$AF5,IF($AJ5&gt;0.3,IF($AJ5&lt;0.6,$AF5,""),"")),""),"")</f>
        <v/>
      </c>
      <c r="AP5" s="33" t="str">
        <f>IF($AR5="防除",IF($AK5="低・中木",IF($AJ5=0.6,$AF5,IF($AJ5&gt;0.6,IF($AJ5&lt;0.9,$AF5,""),"")),""),"")</f>
        <v/>
      </c>
      <c r="AQ5" s="34" t="str">
        <f>IF($AR5="防除",IF($AK5="低・中木",IF($AJ5=0.9,AF5,IF($AJ5&gt;0.9,$AF5,"")),""),"")</f>
        <v/>
      </c>
      <c r="AR5" s="26" t="s">
        <v>51</v>
      </c>
    </row>
    <row r="6" spans="2:44">
      <c r="C6" s="243" t="s">
        <v>40</v>
      </c>
      <c r="D6" s="243"/>
      <c r="E6" s="222"/>
      <c r="F6" s="222"/>
      <c r="G6" s="4"/>
      <c r="L6" s="3" t="s">
        <v>29</v>
      </c>
      <c r="M6" s="18">
        <v>2</v>
      </c>
      <c r="N6" s="18" t="s">
        <v>47</v>
      </c>
      <c r="O6" s="23">
        <v>2.2000000000000002</v>
      </c>
      <c r="P6" s="24" t="str">
        <f t="shared" si="0"/>
        <v/>
      </c>
      <c r="Q6" s="24">
        <f t="shared" si="1"/>
        <v>2.2000000000000002</v>
      </c>
      <c r="R6" s="24" t="str">
        <f t="shared" si="2"/>
        <v/>
      </c>
      <c r="S6" s="26">
        <v>0.24</v>
      </c>
      <c r="T6" s="18" t="str">
        <f t="shared" ref="T6:T67" si="7">IF(N6="","",IF(O6&lt;3,"低・中木","高木"))</f>
        <v>低・中木</v>
      </c>
      <c r="U6" s="26" t="s">
        <v>8</v>
      </c>
      <c r="V6" s="33" t="str">
        <f t="shared" si="3"/>
        <v/>
      </c>
      <c r="W6" s="34">
        <f t="shared" si="4"/>
        <v>2.2000000000000002</v>
      </c>
      <c r="X6" s="33" t="str">
        <f t="shared" si="5"/>
        <v/>
      </c>
      <c r="Y6" s="33" t="str">
        <f t="shared" ref="Y6:Y67" si="8">IF($AA6="防除",IF($T6="低・中木",IF($S6=0.6,$O6,IF($S6&gt;0.6,IF($S6&lt;0.9,$O6,""),"")),""),"")</f>
        <v/>
      </c>
      <c r="Z6" s="34" t="str">
        <f t="shared" ref="Z6:Z67" si="9">IF($AA6="防除",IF($T6="低・中木",IF($S6=0.9,O6,IF($S6&gt;0.9,$O6,"")),""),"")</f>
        <v/>
      </c>
      <c r="AA6" s="26" t="s">
        <v>51</v>
      </c>
      <c r="AB6" s="27"/>
      <c r="AC6" s="44" t="s">
        <v>68</v>
      </c>
      <c r="AD6" s="18">
        <v>65</v>
      </c>
      <c r="AE6" s="18" t="s">
        <v>47</v>
      </c>
      <c r="AF6" s="23">
        <v>2.4</v>
      </c>
      <c r="AG6" s="24" t="str">
        <f t="shared" ref="AG6:AG35" si="10">IF(AC6="○",IF(AL6="球形",AF6,""),"")</f>
        <v/>
      </c>
      <c r="AH6" s="24">
        <f t="shared" ref="AH6:AH35" si="11">IF(AC6="○",IF(AL6="円筒",AF6,""),"")</f>
        <v>2.4</v>
      </c>
      <c r="AI6" s="24" t="str">
        <f t="shared" ref="AI6:AI35" si="12">IF(AC6="○",IF(AK6="高木",AJ6,""),"")</f>
        <v/>
      </c>
      <c r="AJ6" s="26">
        <v>0.17</v>
      </c>
      <c r="AK6" s="18" t="str">
        <f t="shared" ref="AK6:AK35" si="13">IF(AE6="","",IF(AF6&lt;3,"低・中木","高木"))</f>
        <v>低・中木</v>
      </c>
      <c r="AL6" s="26" t="s">
        <v>8</v>
      </c>
      <c r="AM6" s="33" t="str">
        <f t="shared" si="6"/>
        <v/>
      </c>
      <c r="AN6" s="34">
        <f t="shared" ref="AN6:AN67" si="14">IF($AR6="防除",IF($AK6="低・中木",IF($AJ6=0,"?",IF($AJ6&gt;0,IF($AJ6&lt;0.3,$AF6,""),"")),""),"")</f>
        <v>2.4</v>
      </c>
      <c r="AO6" s="33" t="str">
        <f t="shared" ref="AO6:AO67" si="15">IF($AR6="防除",IF($AK6="低・中木",IF($AJ6=0.3,$AF6,IF($AJ6&gt;0.3,IF($AJ6&lt;0.6,$AF6,""),"")),""),"")</f>
        <v/>
      </c>
      <c r="AP6" s="33" t="str">
        <f t="shared" ref="AP6:AP67" si="16">IF($AR6="防除",IF($AK6="低・中木",IF($AJ6=0.6,$AF6,IF($AJ6&gt;0.6,IF($AJ6&lt;0.9,$AF6,""),"")),""),"")</f>
        <v/>
      </c>
      <c r="AQ6" s="34" t="str">
        <f t="shared" ref="AQ6:AQ67" si="17">IF($AR6="防除",IF($AK6="低・中木",IF($AJ6=0.9,AF6,IF($AJ6&gt;0.9,$AF6,"")),""),"")</f>
        <v/>
      </c>
      <c r="AR6" s="26" t="s">
        <v>51</v>
      </c>
    </row>
    <row r="7" spans="2:44">
      <c r="B7" s="13"/>
      <c r="C7" s="237" t="s">
        <v>18</v>
      </c>
      <c r="D7" s="227"/>
      <c r="E7" s="227" t="s">
        <v>7</v>
      </c>
      <c r="F7" s="227"/>
      <c r="G7" s="236" t="s">
        <v>19</v>
      </c>
      <c r="H7" s="237"/>
      <c r="I7" s="236" t="s">
        <v>57</v>
      </c>
      <c r="J7" s="237"/>
      <c r="L7" s="3" t="s">
        <v>29</v>
      </c>
      <c r="M7" s="18">
        <v>3</v>
      </c>
      <c r="N7" s="18" t="s">
        <v>61</v>
      </c>
      <c r="O7" s="23">
        <v>2.5</v>
      </c>
      <c r="P7" s="24" t="str">
        <f t="shared" si="0"/>
        <v/>
      </c>
      <c r="Q7" s="24">
        <f t="shared" si="1"/>
        <v>2.5</v>
      </c>
      <c r="R7" s="24" t="str">
        <f t="shared" si="2"/>
        <v/>
      </c>
      <c r="S7" s="26">
        <v>0.49</v>
      </c>
      <c r="T7" s="18" t="str">
        <f t="shared" si="7"/>
        <v>低・中木</v>
      </c>
      <c r="U7" s="26" t="s">
        <v>8</v>
      </c>
      <c r="V7" s="33" t="str">
        <f t="shared" si="3"/>
        <v/>
      </c>
      <c r="W7" s="34" t="str">
        <f t="shared" si="4"/>
        <v/>
      </c>
      <c r="X7" s="33">
        <f t="shared" si="5"/>
        <v>2.5</v>
      </c>
      <c r="Y7" s="33" t="str">
        <f t="shared" si="8"/>
        <v/>
      </c>
      <c r="Z7" s="34" t="str">
        <f t="shared" si="9"/>
        <v/>
      </c>
      <c r="AA7" s="26" t="s">
        <v>51</v>
      </c>
      <c r="AB7" s="27"/>
      <c r="AC7" s="44" t="s">
        <v>68</v>
      </c>
      <c r="AD7" s="18">
        <v>66</v>
      </c>
      <c r="AE7" s="18" t="s">
        <v>46</v>
      </c>
      <c r="AF7" s="23">
        <v>2</v>
      </c>
      <c r="AG7" s="24" t="str">
        <f t="shared" si="10"/>
        <v/>
      </c>
      <c r="AH7" s="24">
        <f t="shared" si="11"/>
        <v>2</v>
      </c>
      <c r="AI7" s="24" t="str">
        <f t="shared" si="12"/>
        <v/>
      </c>
      <c r="AJ7" s="26">
        <v>0.22</v>
      </c>
      <c r="AK7" s="18" t="str">
        <f t="shared" si="13"/>
        <v>低・中木</v>
      </c>
      <c r="AL7" s="26" t="s">
        <v>8</v>
      </c>
      <c r="AM7" s="33" t="str">
        <f t="shared" si="6"/>
        <v/>
      </c>
      <c r="AN7" s="34">
        <f t="shared" si="14"/>
        <v>2</v>
      </c>
      <c r="AO7" s="33" t="str">
        <f t="shared" si="15"/>
        <v/>
      </c>
      <c r="AP7" s="33" t="str">
        <f t="shared" si="16"/>
        <v/>
      </c>
      <c r="AQ7" s="34" t="str">
        <f t="shared" si="17"/>
        <v/>
      </c>
      <c r="AR7" s="26" t="s">
        <v>51</v>
      </c>
    </row>
    <row r="8" spans="2:44">
      <c r="B8" s="29"/>
      <c r="C8" s="240" t="s">
        <v>10</v>
      </c>
      <c r="D8" s="240"/>
      <c r="E8" s="227" t="s">
        <v>30</v>
      </c>
      <c r="F8" s="227"/>
      <c r="G8" s="10">
        <f>COUNTIF($R$5:$R$67,"&lt;0.6")+COUNTIF($AI$5:$AI$67,"&lt;0.6")</f>
        <v>2</v>
      </c>
      <c r="H8" s="12" t="s">
        <v>25</v>
      </c>
      <c r="I8" s="13"/>
      <c r="J8" s="11"/>
      <c r="L8" s="3" t="s">
        <v>29</v>
      </c>
      <c r="M8" s="18">
        <v>4</v>
      </c>
      <c r="N8" s="18" t="s">
        <v>47</v>
      </c>
      <c r="O8" s="23">
        <v>2.1</v>
      </c>
      <c r="P8" s="24" t="str">
        <f t="shared" si="0"/>
        <v/>
      </c>
      <c r="Q8" s="24">
        <f t="shared" si="1"/>
        <v>2.1</v>
      </c>
      <c r="R8" s="24" t="str">
        <f t="shared" si="2"/>
        <v/>
      </c>
      <c r="S8" s="26">
        <v>0.31</v>
      </c>
      <c r="T8" s="18" t="str">
        <f t="shared" si="7"/>
        <v>低・中木</v>
      </c>
      <c r="U8" s="26" t="s">
        <v>8</v>
      </c>
      <c r="V8" s="33" t="str">
        <f t="shared" si="3"/>
        <v/>
      </c>
      <c r="W8" s="34" t="str">
        <f t="shared" si="4"/>
        <v/>
      </c>
      <c r="X8" s="33">
        <f t="shared" si="5"/>
        <v>2.1</v>
      </c>
      <c r="Y8" s="33" t="str">
        <f t="shared" si="8"/>
        <v/>
      </c>
      <c r="Z8" s="34" t="str">
        <f t="shared" si="9"/>
        <v/>
      </c>
      <c r="AA8" s="26" t="s">
        <v>51</v>
      </c>
      <c r="AB8" s="27"/>
      <c r="AC8" s="44" t="s">
        <v>68</v>
      </c>
      <c r="AD8" s="18">
        <v>67</v>
      </c>
      <c r="AE8" s="18" t="s">
        <v>47</v>
      </c>
      <c r="AF8" s="23">
        <v>2.5499999999999998</v>
      </c>
      <c r="AG8" s="24" t="str">
        <f t="shared" si="10"/>
        <v/>
      </c>
      <c r="AH8" s="24">
        <f t="shared" si="11"/>
        <v>2.5499999999999998</v>
      </c>
      <c r="AI8" s="24" t="str">
        <f t="shared" si="12"/>
        <v/>
      </c>
      <c r="AJ8" s="26">
        <v>0.46</v>
      </c>
      <c r="AK8" s="18" t="str">
        <f t="shared" si="13"/>
        <v>低・中木</v>
      </c>
      <c r="AL8" s="26" t="s">
        <v>8</v>
      </c>
      <c r="AM8" s="33" t="str">
        <f t="shared" si="6"/>
        <v/>
      </c>
      <c r="AN8" s="34" t="str">
        <f t="shared" si="14"/>
        <v/>
      </c>
      <c r="AO8" s="33">
        <f t="shared" si="15"/>
        <v>2.5499999999999998</v>
      </c>
      <c r="AP8" s="33" t="str">
        <f t="shared" si="16"/>
        <v/>
      </c>
      <c r="AQ8" s="34" t="str">
        <f t="shared" si="17"/>
        <v/>
      </c>
      <c r="AR8" s="26" t="s">
        <v>51</v>
      </c>
    </row>
    <row r="9" spans="2:44">
      <c r="B9" s="29"/>
      <c r="C9" s="241"/>
      <c r="D9" s="241"/>
      <c r="E9" s="227" t="s">
        <v>32</v>
      </c>
      <c r="F9" s="227"/>
      <c r="G9" s="10">
        <f>COUNTIF($R$5:$R$67,"&gt;0.6")+COUNTIF($AI$5:$AI$67,"&gt;0.6")+COUNTIF($R$5:$R$67,"=0.6")+COUNTIF($AI$5:$AI$67,"=0.6")</f>
        <v>0</v>
      </c>
      <c r="H9" s="12" t="s">
        <v>25</v>
      </c>
      <c r="I9" s="13"/>
      <c r="J9" s="11"/>
      <c r="L9" s="3" t="s">
        <v>29</v>
      </c>
      <c r="M9" s="18">
        <v>5</v>
      </c>
      <c r="N9" s="18" t="s">
        <v>61</v>
      </c>
      <c r="O9" s="23">
        <v>2.15</v>
      </c>
      <c r="P9" s="24" t="str">
        <f t="shared" si="0"/>
        <v/>
      </c>
      <c r="Q9" s="24">
        <f t="shared" si="1"/>
        <v>2.15</v>
      </c>
      <c r="R9" s="24" t="str">
        <f t="shared" si="2"/>
        <v/>
      </c>
      <c r="S9" s="26">
        <v>0.73</v>
      </c>
      <c r="T9" s="18" t="str">
        <f t="shared" si="7"/>
        <v>低・中木</v>
      </c>
      <c r="U9" s="26" t="s">
        <v>8</v>
      </c>
      <c r="V9" s="33" t="str">
        <f t="shared" si="3"/>
        <v/>
      </c>
      <c r="W9" s="34" t="str">
        <f t="shared" si="4"/>
        <v/>
      </c>
      <c r="X9" s="33" t="str">
        <f t="shared" si="5"/>
        <v/>
      </c>
      <c r="Y9" s="33">
        <f t="shared" si="8"/>
        <v>2.15</v>
      </c>
      <c r="Z9" s="34" t="str">
        <f t="shared" si="9"/>
        <v/>
      </c>
      <c r="AA9" s="26" t="s">
        <v>51</v>
      </c>
      <c r="AB9" s="27"/>
      <c r="AC9" s="44" t="s">
        <v>68</v>
      </c>
      <c r="AD9" s="18">
        <v>68</v>
      </c>
      <c r="AE9" s="18" t="s">
        <v>60</v>
      </c>
      <c r="AF9" s="23">
        <v>3.22</v>
      </c>
      <c r="AG9" s="24" t="str">
        <f t="shared" si="10"/>
        <v/>
      </c>
      <c r="AH9" s="24">
        <f t="shared" si="11"/>
        <v>3.22</v>
      </c>
      <c r="AI9" s="24">
        <f t="shared" si="12"/>
        <v>0.32</v>
      </c>
      <c r="AJ9" s="26">
        <v>0.32</v>
      </c>
      <c r="AK9" s="18" t="str">
        <f t="shared" si="13"/>
        <v>高木</v>
      </c>
      <c r="AL9" s="26" t="s">
        <v>8</v>
      </c>
      <c r="AM9" s="33">
        <f t="shared" si="6"/>
        <v>0.32</v>
      </c>
      <c r="AN9" s="34" t="str">
        <f t="shared" si="14"/>
        <v/>
      </c>
      <c r="AO9" s="33" t="str">
        <f t="shared" si="15"/>
        <v/>
      </c>
      <c r="AP9" s="33" t="str">
        <f t="shared" si="16"/>
        <v/>
      </c>
      <c r="AQ9" s="34" t="str">
        <f t="shared" si="17"/>
        <v/>
      </c>
      <c r="AR9" s="26" t="s">
        <v>51</v>
      </c>
    </row>
    <row r="10" spans="2:44">
      <c r="B10" s="231" t="s">
        <v>9</v>
      </c>
      <c r="C10" s="223" t="s">
        <v>13</v>
      </c>
      <c r="D10" s="224"/>
      <c r="E10" s="227" t="s">
        <v>33</v>
      </c>
      <c r="F10" s="227"/>
      <c r="G10" s="10">
        <f>COUNTIF($P$5:$P$67,"&lt;1.0")+COUNTIF($AG$5:$AG$67,"&lt;1.0")</f>
        <v>0</v>
      </c>
      <c r="H10" s="12" t="s">
        <v>25</v>
      </c>
      <c r="I10" s="13"/>
      <c r="J10" s="11"/>
      <c r="L10" s="3" t="s">
        <v>134</v>
      </c>
      <c r="M10" s="18">
        <v>6</v>
      </c>
      <c r="N10" s="18" t="s">
        <v>47</v>
      </c>
      <c r="O10" s="23">
        <v>2</v>
      </c>
      <c r="P10" s="24" t="str">
        <f t="shared" si="0"/>
        <v/>
      </c>
      <c r="Q10" s="24">
        <f t="shared" si="1"/>
        <v>2</v>
      </c>
      <c r="R10" s="24" t="str">
        <f t="shared" si="2"/>
        <v/>
      </c>
      <c r="S10" s="26">
        <v>0.15</v>
      </c>
      <c r="T10" s="18" t="str">
        <f t="shared" si="7"/>
        <v>低・中木</v>
      </c>
      <c r="U10" s="26" t="s">
        <v>8</v>
      </c>
      <c r="V10" s="33" t="str">
        <f t="shared" si="3"/>
        <v/>
      </c>
      <c r="W10" s="34">
        <f t="shared" si="4"/>
        <v>2</v>
      </c>
      <c r="X10" s="33" t="str">
        <f t="shared" si="5"/>
        <v/>
      </c>
      <c r="Y10" s="33" t="str">
        <f t="shared" si="8"/>
        <v/>
      </c>
      <c r="Z10" s="34" t="str">
        <f t="shared" si="9"/>
        <v/>
      </c>
      <c r="AA10" s="26" t="s">
        <v>51</v>
      </c>
      <c r="AB10" s="27"/>
      <c r="AC10" s="44" t="s">
        <v>68</v>
      </c>
      <c r="AD10" s="18">
        <v>69</v>
      </c>
      <c r="AE10" s="18" t="s">
        <v>61</v>
      </c>
      <c r="AF10" s="23">
        <v>2.2000000000000002</v>
      </c>
      <c r="AG10" s="24" t="str">
        <f t="shared" si="10"/>
        <v/>
      </c>
      <c r="AH10" s="24">
        <f t="shared" si="11"/>
        <v>2.2000000000000002</v>
      </c>
      <c r="AI10" s="24" t="str">
        <f t="shared" si="12"/>
        <v/>
      </c>
      <c r="AJ10" s="26">
        <v>0.38</v>
      </c>
      <c r="AK10" s="18" t="str">
        <f t="shared" si="13"/>
        <v>低・中木</v>
      </c>
      <c r="AL10" s="26" t="s">
        <v>8</v>
      </c>
      <c r="AM10" s="33" t="str">
        <f t="shared" si="6"/>
        <v/>
      </c>
      <c r="AN10" s="34" t="str">
        <f t="shared" si="14"/>
        <v/>
      </c>
      <c r="AO10" s="33">
        <f t="shared" si="15"/>
        <v>2.2000000000000002</v>
      </c>
      <c r="AP10" s="33" t="str">
        <f t="shared" si="16"/>
        <v/>
      </c>
      <c r="AQ10" s="34" t="str">
        <f t="shared" si="17"/>
        <v/>
      </c>
      <c r="AR10" s="26" t="s">
        <v>51</v>
      </c>
    </row>
    <row r="11" spans="2:44">
      <c r="B11" s="231"/>
      <c r="C11" s="238" t="s">
        <v>14</v>
      </c>
      <c r="D11" s="238"/>
      <c r="E11" s="227" t="s">
        <v>41</v>
      </c>
      <c r="F11" s="227"/>
      <c r="G11" s="10">
        <f>COUNTIF($P$5:$P$67,"&lt;2.0")+COUNTIF($AG$5:$AG$67,"&lt;2.0")-COUNTIF($P$5:$P$67,"&lt;1.0")-COUNTIF($AG$5:$AG$67,"&lt;1.0")</f>
        <v>0</v>
      </c>
      <c r="H11" s="12" t="s">
        <v>25</v>
      </c>
      <c r="I11" s="13"/>
      <c r="J11" s="11"/>
      <c r="L11" s="3" t="s">
        <v>134</v>
      </c>
      <c r="M11" s="18">
        <v>7</v>
      </c>
      <c r="N11" s="18" t="s">
        <v>61</v>
      </c>
      <c r="O11" s="23">
        <v>2.15</v>
      </c>
      <c r="P11" s="24" t="str">
        <f t="shared" si="0"/>
        <v/>
      </c>
      <c r="Q11" s="24">
        <f t="shared" si="1"/>
        <v>2.15</v>
      </c>
      <c r="R11" s="24" t="str">
        <f t="shared" si="2"/>
        <v/>
      </c>
      <c r="S11" s="26">
        <v>0.33</v>
      </c>
      <c r="T11" s="18" t="str">
        <f t="shared" si="7"/>
        <v>低・中木</v>
      </c>
      <c r="U11" s="26" t="s">
        <v>8</v>
      </c>
      <c r="V11" s="33" t="str">
        <f t="shared" si="3"/>
        <v/>
      </c>
      <c r="W11" s="34" t="str">
        <f t="shared" si="4"/>
        <v/>
      </c>
      <c r="X11" s="33">
        <f t="shared" si="5"/>
        <v>2.15</v>
      </c>
      <c r="Y11" s="33" t="str">
        <f t="shared" si="8"/>
        <v/>
      </c>
      <c r="Z11" s="34" t="str">
        <f t="shared" si="9"/>
        <v/>
      </c>
      <c r="AA11" s="26" t="s">
        <v>51</v>
      </c>
      <c r="AB11" s="27"/>
      <c r="AC11" s="44" t="s">
        <v>68</v>
      </c>
      <c r="AD11" s="18">
        <v>70</v>
      </c>
      <c r="AE11" s="18" t="s">
        <v>61</v>
      </c>
      <c r="AF11" s="23">
        <v>2.2999999999999998</v>
      </c>
      <c r="AG11" s="24" t="str">
        <f t="shared" si="10"/>
        <v/>
      </c>
      <c r="AH11" s="24">
        <f t="shared" si="11"/>
        <v>2.2999999999999998</v>
      </c>
      <c r="AI11" s="24" t="str">
        <f t="shared" si="12"/>
        <v/>
      </c>
      <c r="AJ11" s="26">
        <v>0.28000000000000003</v>
      </c>
      <c r="AK11" s="18" t="str">
        <f t="shared" si="13"/>
        <v>低・中木</v>
      </c>
      <c r="AL11" s="26" t="s">
        <v>8</v>
      </c>
      <c r="AM11" s="33" t="str">
        <f t="shared" si="6"/>
        <v/>
      </c>
      <c r="AN11" s="34">
        <f t="shared" si="14"/>
        <v>2.2999999999999998</v>
      </c>
      <c r="AO11" s="33" t="str">
        <f t="shared" si="15"/>
        <v/>
      </c>
      <c r="AP11" s="33" t="str">
        <f t="shared" si="16"/>
        <v/>
      </c>
      <c r="AQ11" s="34" t="str">
        <f t="shared" si="17"/>
        <v/>
      </c>
      <c r="AR11" s="26" t="s">
        <v>51</v>
      </c>
    </row>
    <row r="12" spans="2:44">
      <c r="B12" s="231"/>
      <c r="C12" s="239"/>
      <c r="D12" s="239"/>
      <c r="E12" s="227" t="s">
        <v>42</v>
      </c>
      <c r="F12" s="227"/>
      <c r="G12" s="10">
        <f>COUNTIF($P$5:$P$67,"&lt;3.0")+COUNTIF($AG$5:$AG$67,"&lt;3.0")-COUNTIF($P$5:$P$67,"&lt;2.0")-COUNTIF($AG$5:$AG$67,"&lt;2.0")</f>
        <v>0</v>
      </c>
      <c r="H12" s="12" t="s">
        <v>25</v>
      </c>
      <c r="I12" s="13"/>
      <c r="J12" s="11"/>
      <c r="L12" s="3" t="s">
        <v>134</v>
      </c>
      <c r="M12" s="18">
        <v>8</v>
      </c>
      <c r="N12" s="18" t="s">
        <v>47</v>
      </c>
      <c r="O12" s="23">
        <v>2.4</v>
      </c>
      <c r="P12" s="24" t="str">
        <f t="shared" si="0"/>
        <v/>
      </c>
      <c r="Q12" s="24">
        <f t="shared" si="1"/>
        <v>2.4</v>
      </c>
      <c r="R12" s="24" t="str">
        <f t="shared" si="2"/>
        <v/>
      </c>
      <c r="S12" s="26">
        <v>0.46</v>
      </c>
      <c r="T12" s="18" t="str">
        <f t="shared" si="7"/>
        <v>低・中木</v>
      </c>
      <c r="U12" s="26" t="s">
        <v>8</v>
      </c>
      <c r="V12" s="33" t="str">
        <f t="shared" si="3"/>
        <v/>
      </c>
      <c r="W12" s="34" t="str">
        <f t="shared" si="4"/>
        <v/>
      </c>
      <c r="X12" s="33">
        <f t="shared" si="5"/>
        <v>2.4</v>
      </c>
      <c r="Y12" s="33" t="str">
        <f t="shared" si="8"/>
        <v/>
      </c>
      <c r="Z12" s="34" t="str">
        <f t="shared" si="9"/>
        <v/>
      </c>
      <c r="AA12" s="26" t="s">
        <v>51</v>
      </c>
      <c r="AB12" s="27"/>
      <c r="AC12" s="44" t="s">
        <v>68</v>
      </c>
      <c r="AD12" s="18">
        <v>71</v>
      </c>
      <c r="AE12" s="18" t="s">
        <v>47</v>
      </c>
      <c r="AF12" s="23">
        <v>2.25</v>
      </c>
      <c r="AG12" s="24" t="str">
        <f t="shared" si="10"/>
        <v/>
      </c>
      <c r="AH12" s="24">
        <f t="shared" si="11"/>
        <v>2.25</v>
      </c>
      <c r="AI12" s="24" t="str">
        <f t="shared" si="12"/>
        <v/>
      </c>
      <c r="AJ12" s="26">
        <v>0.38</v>
      </c>
      <c r="AK12" s="18" t="str">
        <f t="shared" si="13"/>
        <v>低・中木</v>
      </c>
      <c r="AL12" s="26" t="s">
        <v>8</v>
      </c>
      <c r="AM12" s="33" t="str">
        <f t="shared" si="6"/>
        <v/>
      </c>
      <c r="AN12" s="34" t="str">
        <f t="shared" si="14"/>
        <v/>
      </c>
      <c r="AO12" s="33">
        <f t="shared" si="15"/>
        <v>2.25</v>
      </c>
      <c r="AP12" s="33" t="str">
        <f t="shared" si="16"/>
        <v/>
      </c>
      <c r="AQ12" s="34" t="str">
        <f t="shared" si="17"/>
        <v/>
      </c>
      <c r="AR12" s="26" t="s">
        <v>51</v>
      </c>
    </row>
    <row r="13" spans="2:44">
      <c r="B13" s="29"/>
      <c r="C13" s="223" t="s">
        <v>13</v>
      </c>
      <c r="D13" s="224"/>
      <c r="E13" s="227" t="s">
        <v>33</v>
      </c>
      <c r="F13" s="227"/>
      <c r="G13" s="10">
        <f>COUNTIF($Q$5:$Q$67,"&lt;1.0")+COUNTIF($AH$5:$AH$67,"&lt;1.0")</f>
        <v>0</v>
      </c>
      <c r="H13" s="12" t="s">
        <v>25</v>
      </c>
      <c r="I13" s="13"/>
      <c r="J13" s="11"/>
      <c r="L13" s="3" t="s">
        <v>134</v>
      </c>
      <c r="M13" s="18">
        <v>9</v>
      </c>
      <c r="N13" s="18" t="s">
        <v>61</v>
      </c>
      <c r="O13" s="23">
        <v>2.15</v>
      </c>
      <c r="P13" s="24" t="str">
        <f t="shared" si="0"/>
        <v/>
      </c>
      <c r="Q13" s="24">
        <f t="shared" si="1"/>
        <v>2.15</v>
      </c>
      <c r="R13" s="24" t="str">
        <f t="shared" si="2"/>
        <v/>
      </c>
      <c r="S13" s="26">
        <v>0.52</v>
      </c>
      <c r="T13" s="18" t="str">
        <f t="shared" si="7"/>
        <v>低・中木</v>
      </c>
      <c r="U13" s="26" t="s">
        <v>8</v>
      </c>
      <c r="V13" s="33" t="str">
        <f t="shared" si="3"/>
        <v/>
      </c>
      <c r="W13" s="34" t="str">
        <f t="shared" si="4"/>
        <v/>
      </c>
      <c r="X13" s="33">
        <f t="shared" si="5"/>
        <v>2.15</v>
      </c>
      <c r="Y13" s="33" t="str">
        <f t="shared" si="8"/>
        <v/>
      </c>
      <c r="Z13" s="34" t="str">
        <f t="shared" si="9"/>
        <v/>
      </c>
      <c r="AA13" s="26" t="s">
        <v>51</v>
      </c>
      <c r="AB13" s="27"/>
      <c r="AC13" s="44" t="s">
        <v>68</v>
      </c>
      <c r="AD13" s="18">
        <v>72</v>
      </c>
      <c r="AE13" s="18" t="s">
        <v>61</v>
      </c>
      <c r="AF13" s="23">
        <v>2.2000000000000002</v>
      </c>
      <c r="AG13" s="24" t="str">
        <f t="shared" si="10"/>
        <v/>
      </c>
      <c r="AH13" s="24">
        <f t="shared" si="11"/>
        <v>2.2000000000000002</v>
      </c>
      <c r="AI13" s="24" t="str">
        <f t="shared" si="12"/>
        <v/>
      </c>
      <c r="AJ13" s="26">
        <v>0.36</v>
      </c>
      <c r="AK13" s="18" t="str">
        <f t="shared" si="13"/>
        <v>低・中木</v>
      </c>
      <c r="AL13" s="26" t="s">
        <v>8</v>
      </c>
      <c r="AM13" s="33" t="str">
        <f t="shared" si="6"/>
        <v/>
      </c>
      <c r="AN13" s="34" t="str">
        <f t="shared" si="14"/>
        <v/>
      </c>
      <c r="AO13" s="33">
        <f t="shared" si="15"/>
        <v>2.2000000000000002</v>
      </c>
      <c r="AP13" s="33" t="str">
        <f t="shared" si="16"/>
        <v/>
      </c>
      <c r="AQ13" s="34" t="str">
        <f t="shared" si="17"/>
        <v/>
      </c>
      <c r="AR13" s="26" t="s">
        <v>51</v>
      </c>
    </row>
    <row r="14" spans="2:44">
      <c r="B14" s="29"/>
      <c r="C14" s="238" t="s">
        <v>17</v>
      </c>
      <c r="D14" s="238"/>
      <c r="E14" s="227" t="s">
        <v>41</v>
      </c>
      <c r="F14" s="227"/>
      <c r="G14" s="10">
        <f>COUNTIF($Q$5:$Q$67,"&lt;2.0")+COUNTIF($AH$5:$AH$67,"&lt;2.0")-COUNTIF($Q$5:$Q$67,"&lt;1.0")-COUNTIF($AH$5:$AH$67,"&lt;1.0")</f>
        <v>13</v>
      </c>
      <c r="H14" s="12" t="s">
        <v>25</v>
      </c>
      <c r="I14" s="13"/>
      <c r="J14" s="11"/>
      <c r="L14" s="3" t="s">
        <v>134</v>
      </c>
      <c r="M14" s="18">
        <v>10</v>
      </c>
      <c r="N14" s="18" t="s">
        <v>47</v>
      </c>
      <c r="O14" s="23">
        <v>2.2999999999999998</v>
      </c>
      <c r="P14" s="24" t="str">
        <f t="shared" si="0"/>
        <v/>
      </c>
      <c r="Q14" s="24">
        <f t="shared" si="1"/>
        <v>2.2999999999999998</v>
      </c>
      <c r="R14" s="24" t="str">
        <f t="shared" si="2"/>
        <v/>
      </c>
      <c r="S14" s="26">
        <v>0.25</v>
      </c>
      <c r="T14" s="18" t="str">
        <f t="shared" si="7"/>
        <v>低・中木</v>
      </c>
      <c r="U14" s="26" t="s">
        <v>8</v>
      </c>
      <c r="V14" s="33" t="str">
        <f t="shared" si="3"/>
        <v/>
      </c>
      <c r="W14" s="34">
        <f t="shared" si="4"/>
        <v>2.2999999999999998</v>
      </c>
      <c r="X14" s="33" t="str">
        <f t="shared" si="5"/>
        <v/>
      </c>
      <c r="Y14" s="33" t="str">
        <f t="shared" si="8"/>
        <v/>
      </c>
      <c r="Z14" s="34" t="str">
        <f t="shared" si="9"/>
        <v/>
      </c>
      <c r="AA14" s="26" t="s">
        <v>51</v>
      </c>
      <c r="AB14" s="27"/>
      <c r="AC14" s="44" t="s">
        <v>68</v>
      </c>
      <c r="AD14" s="18">
        <v>73</v>
      </c>
      <c r="AE14" s="18" t="s">
        <v>61</v>
      </c>
      <c r="AF14" s="23">
        <v>2.4</v>
      </c>
      <c r="AG14" s="24" t="str">
        <f t="shared" si="10"/>
        <v/>
      </c>
      <c r="AH14" s="24">
        <f t="shared" si="11"/>
        <v>2.4</v>
      </c>
      <c r="AI14" s="24" t="str">
        <f t="shared" si="12"/>
        <v/>
      </c>
      <c r="AJ14" s="26">
        <v>0.12</v>
      </c>
      <c r="AK14" s="18" t="str">
        <f t="shared" si="13"/>
        <v>低・中木</v>
      </c>
      <c r="AL14" s="26" t="s">
        <v>8</v>
      </c>
      <c r="AM14" s="33" t="str">
        <f t="shared" si="6"/>
        <v/>
      </c>
      <c r="AN14" s="34">
        <f t="shared" si="14"/>
        <v>2.4</v>
      </c>
      <c r="AO14" s="33" t="str">
        <f t="shared" si="15"/>
        <v/>
      </c>
      <c r="AP14" s="33" t="str">
        <f t="shared" si="16"/>
        <v/>
      </c>
      <c r="AQ14" s="34" t="str">
        <f t="shared" si="17"/>
        <v/>
      </c>
      <c r="AR14" s="26" t="s">
        <v>51</v>
      </c>
    </row>
    <row r="15" spans="2:44">
      <c r="B15" s="30"/>
      <c r="C15" s="239"/>
      <c r="D15" s="239"/>
      <c r="E15" s="227" t="s">
        <v>42</v>
      </c>
      <c r="F15" s="227"/>
      <c r="G15" s="10">
        <f>COUNTIF($Q$5:$Q$67,"&lt;3.0")+COUNTIF($AH$5:$AH$67,"&lt;3.0")-COUNTIF($Q$5:$Q$67,"&lt;2.0")-COUNTIF($AH$5:$AH$67,"&lt;2.0")</f>
        <v>58</v>
      </c>
      <c r="H15" s="12" t="s">
        <v>25</v>
      </c>
      <c r="I15" s="13"/>
      <c r="J15" s="11"/>
      <c r="L15" s="3" t="s">
        <v>134</v>
      </c>
      <c r="M15" s="18">
        <v>11</v>
      </c>
      <c r="N15" s="18" t="s">
        <v>61</v>
      </c>
      <c r="O15" s="23">
        <v>2.5</v>
      </c>
      <c r="P15" s="24" t="str">
        <f t="shared" si="0"/>
        <v/>
      </c>
      <c r="Q15" s="24">
        <f t="shared" si="1"/>
        <v>2.5</v>
      </c>
      <c r="R15" s="24" t="str">
        <f t="shared" si="2"/>
        <v/>
      </c>
      <c r="S15" s="26">
        <v>0.38</v>
      </c>
      <c r="T15" s="18" t="str">
        <f t="shared" si="7"/>
        <v>低・中木</v>
      </c>
      <c r="U15" s="26" t="s">
        <v>8</v>
      </c>
      <c r="V15" s="33" t="str">
        <f t="shared" si="3"/>
        <v/>
      </c>
      <c r="W15" s="34" t="str">
        <f t="shared" si="4"/>
        <v/>
      </c>
      <c r="X15" s="33">
        <f t="shared" si="5"/>
        <v>2.5</v>
      </c>
      <c r="Y15" s="33" t="str">
        <f t="shared" si="8"/>
        <v/>
      </c>
      <c r="Z15" s="34" t="str">
        <f t="shared" si="9"/>
        <v/>
      </c>
      <c r="AA15" s="26" t="s">
        <v>51</v>
      </c>
      <c r="AB15" s="27"/>
      <c r="AC15" s="44" t="s">
        <v>134</v>
      </c>
      <c r="AD15" s="18">
        <v>74</v>
      </c>
      <c r="AE15" s="18" t="s">
        <v>46</v>
      </c>
      <c r="AF15" s="23">
        <v>1.4</v>
      </c>
      <c r="AG15" s="24" t="str">
        <f t="shared" si="10"/>
        <v/>
      </c>
      <c r="AH15" s="24">
        <f t="shared" si="11"/>
        <v>1.4</v>
      </c>
      <c r="AI15" s="24" t="str">
        <f t="shared" si="12"/>
        <v/>
      </c>
      <c r="AJ15" s="26" t="s">
        <v>154</v>
      </c>
      <c r="AK15" s="18" t="str">
        <f t="shared" si="13"/>
        <v>低・中木</v>
      </c>
      <c r="AL15" s="26" t="s">
        <v>8</v>
      </c>
      <c r="AM15" s="33" t="str">
        <f t="shared" si="6"/>
        <v/>
      </c>
      <c r="AN15" s="34" t="str">
        <f t="shared" si="14"/>
        <v/>
      </c>
      <c r="AO15" s="33" t="str">
        <f t="shared" si="15"/>
        <v/>
      </c>
      <c r="AP15" s="33" t="str">
        <f t="shared" si="16"/>
        <v/>
      </c>
      <c r="AQ15" s="34">
        <f t="shared" si="17"/>
        <v>1.4</v>
      </c>
      <c r="AR15" s="26" t="s">
        <v>51</v>
      </c>
    </row>
    <row r="16" spans="2:44">
      <c r="B16" s="28"/>
      <c r="C16" s="236" t="s">
        <v>52</v>
      </c>
      <c r="D16" s="237"/>
      <c r="E16" s="55" t="s">
        <v>21</v>
      </c>
      <c r="F16" s="12" t="s">
        <v>72</v>
      </c>
      <c r="G16" s="10">
        <f>COUNTIF($W$5:$W$67,"&lt;0.6")+COUNTIF($AN$5:$AN$67,"&lt;0.6")</f>
        <v>0</v>
      </c>
      <c r="H16" s="12" t="s">
        <v>25</v>
      </c>
      <c r="I16" s="13"/>
      <c r="J16" s="11"/>
      <c r="L16" s="3"/>
      <c r="M16" s="18"/>
      <c r="N16" s="18"/>
      <c r="O16" s="23" t="s">
        <v>154</v>
      </c>
      <c r="P16" s="24"/>
      <c r="Q16" s="24"/>
      <c r="R16" s="24"/>
      <c r="S16" s="26" t="s">
        <v>154</v>
      </c>
      <c r="T16" s="18"/>
      <c r="U16" s="26"/>
      <c r="V16" s="33"/>
      <c r="W16" s="34"/>
      <c r="X16" s="33"/>
      <c r="Y16" s="33"/>
      <c r="Z16" s="34"/>
      <c r="AA16" s="26"/>
      <c r="AB16" s="27"/>
      <c r="AC16" s="44" t="s">
        <v>68</v>
      </c>
      <c r="AD16" s="18">
        <v>75</v>
      </c>
      <c r="AE16" s="18" t="s">
        <v>61</v>
      </c>
      <c r="AF16" s="23">
        <v>2.2999999999999998</v>
      </c>
      <c r="AG16" s="24" t="str">
        <f t="shared" si="10"/>
        <v/>
      </c>
      <c r="AH16" s="24">
        <f t="shared" si="11"/>
        <v>2.2999999999999998</v>
      </c>
      <c r="AI16" s="24" t="str">
        <f t="shared" si="12"/>
        <v/>
      </c>
      <c r="AJ16" s="26">
        <v>0.3</v>
      </c>
      <c r="AK16" s="18" t="str">
        <f t="shared" si="13"/>
        <v>低・中木</v>
      </c>
      <c r="AL16" s="26" t="s">
        <v>8</v>
      </c>
      <c r="AM16" s="33" t="str">
        <f t="shared" si="6"/>
        <v/>
      </c>
      <c r="AN16" s="34" t="str">
        <f t="shared" si="14"/>
        <v/>
      </c>
      <c r="AO16" s="33">
        <f t="shared" si="15"/>
        <v>2.2999999999999998</v>
      </c>
      <c r="AP16" s="33" t="str">
        <f t="shared" si="16"/>
        <v/>
      </c>
      <c r="AQ16" s="34" t="str">
        <f t="shared" si="17"/>
        <v/>
      </c>
      <c r="AR16" s="26" t="s">
        <v>51</v>
      </c>
    </row>
    <row r="17" spans="2:44">
      <c r="B17" s="29"/>
      <c r="C17" s="223" t="s">
        <v>53</v>
      </c>
      <c r="D17" s="224"/>
      <c r="E17" s="55" t="s">
        <v>54</v>
      </c>
      <c r="F17" s="12" t="s">
        <v>72</v>
      </c>
      <c r="G17" s="10">
        <f>COUNTIF($W$5:$W$67,"&lt;1.0")+COUNTIF($AN$5:$AN$67,"&lt;1.0")-COUNTIF($W$5:$W$67,"&lt;0.6")-COUNTIF($AN$5:$AN$67,"&lt;0.6")</f>
        <v>0</v>
      </c>
      <c r="H17" s="12" t="s">
        <v>25</v>
      </c>
      <c r="I17" s="13"/>
      <c r="J17" s="11"/>
      <c r="L17" s="3" t="s">
        <v>134</v>
      </c>
      <c r="M17" s="18">
        <v>13</v>
      </c>
      <c r="N17" s="18" t="s">
        <v>61</v>
      </c>
      <c r="O17" s="23">
        <v>2.2000000000000002</v>
      </c>
      <c r="P17" s="24" t="str">
        <f t="shared" si="0"/>
        <v/>
      </c>
      <c r="Q17" s="24">
        <f t="shared" si="1"/>
        <v>2.2000000000000002</v>
      </c>
      <c r="R17" s="24" t="str">
        <f t="shared" si="2"/>
        <v/>
      </c>
      <c r="S17" s="26">
        <v>0.33</v>
      </c>
      <c r="T17" s="18" t="str">
        <f t="shared" si="7"/>
        <v>低・中木</v>
      </c>
      <c r="U17" s="26" t="s">
        <v>8</v>
      </c>
      <c r="V17" s="33" t="str">
        <f t="shared" si="3"/>
        <v/>
      </c>
      <c r="W17" s="34" t="str">
        <f t="shared" si="4"/>
        <v/>
      </c>
      <c r="X17" s="33">
        <f t="shared" si="5"/>
        <v>2.2000000000000002</v>
      </c>
      <c r="Y17" s="33" t="str">
        <f t="shared" si="8"/>
        <v/>
      </c>
      <c r="Z17" s="34" t="str">
        <f t="shared" si="9"/>
        <v/>
      </c>
      <c r="AA17" s="26" t="s">
        <v>51</v>
      </c>
      <c r="AB17" s="27"/>
      <c r="AC17" s="44" t="s">
        <v>134</v>
      </c>
      <c r="AD17" s="18">
        <v>76</v>
      </c>
      <c r="AE17" s="18" t="s">
        <v>46</v>
      </c>
      <c r="AF17" s="23">
        <v>1.5</v>
      </c>
      <c r="AG17" s="24" t="str">
        <f t="shared" si="10"/>
        <v/>
      </c>
      <c r="AH17" s="24">
        <f t="shared" si="11"/>
        <v>1.5</v>
      </c>
      <c r="AI17" s="24" t="str">
        <f t="shared" si="12"/>
        <v/>
      </c>
      <c r="AJ17" s="26">
        <v>0.12</v>
      </c>
      <c r="AK17" s="18" t="str">
        <f t="shared" si="13"/>
        <v>低・中木</v>
      </c>
      <c r="AL17" s="26" t="s">
        <v>8</v>
      </c>
      <c r="AM17" s="33" t="str">
        <f t="shared" si="6"/>
        <v/>
      </c>
      <c r="AN17" s="34">
        <f t="shared" si="14"/>
        <v>1.5</v>
      </c>
      <c r="AO17" s="33" t="str">
        <f t="shared" si="15"/>
        <v/>
      </c>
      <c r="AP17" s="33" t="str">
        <f t="shared" si="16"/>
        <v/>
      </c>
      <c r="AQ17" s="34" t="str">
        <f t="shared" si="17"/>
        <v/>
      </c>
      <c r="AR17" s="26" t="s">
        <v>51</v>
      </c>
    </row>
    <row r="18" spans="2:44">
      <c r="B18" s="231" t="s">
        <v>51</v>
      </c>
      <c r="C18" s="246"/>
      <c r="D18" s="247"/>
      <c r="E18" s="240" t="s">
        <v>41</v>
      </c>
      <c r="F18" s="12" t="s">
        <v>72</v>
      </c>
      <c r="G18" s="10">
        <f>COUNTIF($W$5:$W$67,"&lt;2.0")+COUNTIF($AN$5:$AN$67,"&lt;2.0")-COUNTIF($W$5:$W$67,"&lt;1.0")-COUNTIF($AN$5:$AN$67,"&lt;1.0")</f>
        <v>9</v>
      </c>
      <c r="H18" s="12" t="s">
        <v>25</v>
      </c>
      <c r="I18" s="13"/>
      <c r="J18" s="11"/>
      <c r="L18" s="3" t="s">
        <v>134</v>
      </c>
      <c r="M18" s="18">
        <v>14</v>
      </c>
      <c r="N18" s="18" t="s">
        <v>47</v>
      </c>
      <c r="O18" s="23">
        <v>2.2999999999999998</v>
      </c>
      <c r="P18" s="24" t="str">
        <f t="shared" si="0"/>
        <v/>
      </c>
      <c r="Q18" s="24">
        <f t="shared" si="1"/>
        <v>2.2999999999999998</v>
      </c>
      <c r="R18" s="24" t="str">
        <f t="shared" si="2"/>
        <v/>
      </c>
      <c r="S18" s="26">
        <v>0.26</v>
      </c>
      <c r="T18" s="18" t="str">
        <f t="shared" si="7"/>
        <v>低・中木</v>
      </c>
      <c r="U18" s="26" t="s">
        <v>8</v>
      </c>
      <c r="V18" s="33" t="str">
        <f t="shared" si="3"/>
        <v/>
      </c>
      <c r="W18" s="34">
        <f t="shared" si="4"/>
        <v>2.2999999999999998</v>
      </c>
      <c r="X18" s="33" t="str">
        <f t="shared" si="5"/>
        <v/>
      </c>
      <c r="Y18" s="33" t="str">
        <f t="shared" si="8"/>
        <v/>
      </c>
      <c r="Z18" s="34" t="str">
        <f t="shared" si="9"/>
        <v/>
      </c>
      <c r="AA18" s="26" t="s">
        <v>51</v>
      </c>
      <c r="AB18" s="27"/>
      <c r="AC18" s="44" t="s">
        <v>68</v>
      </c>
      <c r="AD18" s="18">
        <v>77</v>
      </c>
      <c r="AE18" s="18" t="s">
        <v>62</v>
      </c>
      <c r="AF18" s="23">
        <v>2.8</v>
      </c>
      <c r="AG18" s="24" t="str">
        <f t="shared" si="10"/>
        <v/>
      </c>
      <c r="AH18" s="24">
        <f t="shared" si="11"/>
        <v>2.8</v>
      </c>
      <c r="AI18" s="24" t="str">
        <f t="shared" si="12"/>
        <v/>
      </c>
      <c r="AJ18" s="26">
        <v>1.06</v>
      </c>
      <c r="AK18" s="18" t="str">
        <f t="shared" si="13"/>
        <v>低・中木</v>
      </c>
      <c r="AL18" s="26" t="s">
        <v>8</v>
      </c>
      <c r="AM18" s="33" t="str">
        <f t="shared" si="6"/>
        <v/>
      </c>
      <c r="AN18" s="34" t="str">
        <f t="shared" si="14"/>
        <v/>
      </c>
      <c r="AO18" s="33" t="str">
        <f t="shared" si="15"/>
        <v/>
      </c>
      <c r="AP18" s="33" t="str">
        <f t="shared" si="16"/>
        <v/>
      </c>
      <c r="AQ18" s="34">
        <f t="shared" si="17"/>
        <v>2.8</v>
      </c>
      <c r="AR18" s="26" t="s">
        <v>51</v>
      </c>
    </row>
    <row r="19" spans="2:44" ht="12" customHeight="1">
      <c r="B19" s="231"/>
      <c r="C19" s="246"/>
      <c r="D19" s="247"/>
      <c r="E19" s="248"/>
      <c r="F19" s="46" t="s">
        <v>73</v>
      </c>
      <c r="G19" s="10">
        <f>COUNTIF($X$5:$X$67,"&lt;2.0")+COUNTIF($AO$5:$AO$67,"&lt;2.0")-COUNTIF($X$5:$X$67,"&lt;1.0")-COUNTIF($AO$5:$AO$67,"&lt;1.0")</f>
        <v>3</v>
      </c>
      <c r="H19" s="12" t="s">
        <v>25</v>
      </c>
      <c r="I19" s="13"/>
      <c r="J19" s="11"/>
      <c r="L19" s="3" t="s">
        <v>134</v>
      </c>
      <c r="M19" s="18">
        <v>15</v>
      </c>
      <c r="N19" s="18" t="s">
        <v>61</v>
      </c>
      <c r="O19" s="23">
        <v>2.2000000000000002</v>
      </c>
      <c r="P19" s="24" t="str">
        <f t="shared" si="0"/>
        <v/>
      </c>
      <c r="Q19" s="24">
        <f t="shared" si="1"/>
        <v>2.2000000000000002</v>
      </c>
      <c r="R19" s="24" t="str">
        <f t="shared" si="2"/>
        <v/>
      </c>
      <c r="S19" s="26">
        <v>0.45</v>
      </c>
      <c r="T19" s="18" t="str">
        <f t="shared" si="7"/>
        <v>低・中木</v>
      </c>
      <c r="U19" s="26" t="s">
        <v>8</v>
      </c>
      <c r="V19" s="33" t="str">
        <f t="shared" si="3"/>
        <v/>
      </c>
      <c r="W19" s="34" t="str">
        <f t="shared" si="4"/>
        <v/>
      </c>
      <c r="X19" s="33">
        <f t="shared" si="5"/>
        <v>2.2000000000000002</v>
      </c>
      <c r="Y19" s="33" t="str">
        <f t="shared" si="8"/>
        <v/>
      </c>
      <c r="Z19" s="34" t="str">
        <f t="shared" si="9"/>
        <v/>
      </c>
      <c r="AA19" s="26" t="s">
        <v>51</v>
      </c>
      <c r="AB19" s="27"/>
      <c r="AC19" s="44"/>
      <c r="AD19" s="18"/>
      <c r="AE19" s="18"/>
      <c r="AF19" s="23"/>
      <c r="AG19" s="24" t="str">
        <f t="shared" si="10"/>
        <v/>
      </c>
      <c r="AH19" s="24" t="str">
        <f t="shared" si="11"/>
        <v/>
      </c>
      <c r="AI19" s="24" t="str">
        <f t="shared" si="12"/>
        <v/>
      </c>
      <c r="AJ19" s="26"/>
      <c r="AK19" s="18" t="str">
        <f t="shared" si="13"/>
        <v/>
      </c>
      <c r="AL19" s="26"/>
      <c r="AM19" s="33" t="str">
        <f t="shared" si="6"/>
        <v/>
      </c>
      <c r="AN19" s="34" t="str">
        <f t="shared" si="14"/>
        <v/>
      </c>
      <c r="AO19" s="33" t="str">
        <f t="shared" si="15"/>
        <v/>
      </c>
      <c r="AP19" s="33" t="str">
        <f t="shared" si="16"/>
        <v/>
      </c>
      <c r="AQ19" s="34" t="str">
        <f t="shared" si="17"/>
        <v/>
      </c>
      <c r="AR19" s="26"/>
    </row>
    <row r="20" spans="2:44">
      <c r="B20" s="231"/>
      <c r="C20" s="246"/>
      <c r="D20" s="247"/>
      <c r="E20" s="248"/>
      <c r="F20" s="46" t="s">
        <v>75</v>
      </c>
      <c r="G20" s="10">
        <f>COUNTIF($Y$5:$Y$67,"&lt;2.0")+COUNTIF($AP$5:$AP$67,"&lt;2.0")-COUNTIF($Y$5:$Y$67,"&lt;1.0")-COUNTIF($AP$5:$AP$67,"&lt;1.0")</f>
        <v>0</v>
      </c>
      <c r="H20" s="12" t="s">
        <v>25</v>
      </c>
      <c r="I20" s="13"/>
      <c r="J20" s="11"/>
      <c r="L20" s="3" t="s">
        <v>134</v>
      </c>
      <c r="M20" s="18">
        <v>16</v>
      </c>
      <c r="N20" s="18" t="s">
        <v>47</v>
      </c>
      <c r="O20" s="23">
        <v>2.4</v>
      </c>
      <c r="P20" s="24" t="str">
        <f t="shared" si="0"/>
        <v/>
      </c>
      <c r="Q20" s="24">
        <f t="shared" si="1"/>
        <v>2.4</v>
      </c>
      <c r="R20" s="24" t="str">
        <f t="shared" si="2"/>
        <v/>
      </c>
      <c r="S20" s="26">
        <v>0.31</v>
      </c>
      <c r="T20" s="18" t="str">
        <f t="shared" si="7"/>
        <v>低・中木</v>
      </c>
      <c r="U20" s="26" t="s">
        <v>8</v>
      </c>
      <c r="V20" s="33" t="str">
        <f t="shared" si="3"/>
        <v/>
      </c>
      <c r="W20" s="34" t="str">
        <f t="shared" si="4"/>
        <v/>
      </c>
      <c r="X20" s="33">
        <f t="shared" si="5"/>
        <v>2.4</v>
      </c>
      <c r="Y20" s="33" t="str">
        <f t="shared" si="8"/>
        <v/>
      </c>
      <c r="Z20" s="34" t="str">
        <f t="shared" si="9"/>
        <v/>
      </c>
      <c r="AA20" s="26" t="s">
        <v>51</v>
      </c>
      <c r="AB20" s="27"/>
      <c r="AC20" s="44"/>
      <c r="AD20" s="18"/>
      <c r="AE20" s="18"/>
      <c r="AF20" s="23"/>
      <c r="AG20" s="24" t="str">
        <f t="shared" si="10"/>
        <v/>
      </c>
      <c r="AH20" s="24" t="str">
        <f t="shared" si="11"/>
        <v/>
      </c>
      <c r="AI20" s="24" t="str">
        <f t="shared" si="12"/>
        <v/>
      </c>
      <c r="AJ20" s="26"/>
      <c r="AK20" s="18" t="str">
        <f t="shared" si="13"/>
        <v/>
      </c>
      <c r="AL20" s="26"/>
      <c r="AM20" s="33" t="str">
        <f t="shared" si="6"/>
        <v/>
      </c>
      <c r="AN20" s="34" t="str">
        <f t="shared" si="14"/>
        <v/>
      </c>
      <c r="AO20" s="33" t="str">
        <f t="shared" si="15"/>
        <v/>
      </c>
      <c r="AP20" s="33" t="str">
        <f t="shared" si="16"/>
        <v/>
      </c>
      <c r="AQ20" s="34" t="str">
        <f t="shared" si="17"/>
        <v/>
      </c>
      <c r="AR20" s="26"/>
    </row>
    <row r="21" spans="2:44">
      <c r="B21" s="231"/>
      <c r="C21" s="246"/>
      <c r="D21" s="247"/>
      <c r="E21" s="241"/>
      <c r="F21" s="12" t="s">
        <v>78</v>
      </c>
      <c r="G21" s="10">
        <f>COUNTIF($Z$5:$Z$67,"&lt;2.0")+COUNTIF($AQ$5:$AQ$67,"&lt;2.0")-COUNTIF($Z$5:$Z$67,"&lt;1.0")-COUNTIF($AQ$5:$AQ$67,"&lt;1.0")</f>
        <v>1</v>
      </c>
      <c r="H21" s="12" t="s">
        <v>25</v>
      </c>
      <c r="I21" s="13"/>
      <c r="J21" s="11"/>
      <c r="L21" s="3" t="s">
        <v>134</v>
      </c>
      <c r="M21" s="18">
        <v>17</v>
      </c>
      <c r="N21" s="18" t="s">
        <v>61</v>
      </c>
      <c r="O21" s="23">
        <v>2.2999999999999998</v>
      </c>
      <c r="P21" s="24" t="str">
        <f t="shared" si="0"/>
        <v/>
      </c>
      <c r="Q21" s="24">
        <f t="shared" si="1"/>
        <v>2.2999999999999998</v>
      </c>
      <c r="R21" s="24" t="str">
        <f t="shared" si="2"/>
        <v/>
      </c>
      <c r="S21" s="26">
        <v>0.42</v>
      </c>
      <c r="T21" s="18" t="str">
        <f t="shared" si="7"/>
        <v>低・中木</v>
      </c>
      <c r="U21" s="26" t="s">
        <v>8</v>
      </c>
      <c r="V21" s="33" t="str">
        <f t="shared" si="3"/>
        <v/>
      </c>
      <c r="W21" s="34" t="str">
        <f t="shared" si="4"/>
        <v/>
      </c>
      <c r="X21" s="33">
        <f t="shared" si="5"/>
        <v>2.2999999999999998</v>
      </c>
      <c r="Y21" s="33" t="str">
        <f t="shared" si="8"/>
        <v/>
      </c>
      <c r="Z21" s="34" t="str">
        <f t="shared" si="9"/>
        <v/>
      </c>
      <c r="AA21" s="26" t="s">
        <v>51</v>
      </c>
      <c r="AB21" s="27"/>
      <c r="AC21" s="44"/>
      <c r="AD21" s="18"/>
      <c r="AE21" s="18"/>
      <c r="AF21" s="23"/>
      <c r="AG21" s="24" t="str">
        <f t="shared" si="10"/>
        <v/>
      </c>
      <c r="AH21" s="24" t="str">
        <f t="shared" si="11"/>
        <v/>
      </c>
      <c r="AI21" s="24" t="str">
        <f t="shared" si="12"/>
        <v/>
      </c>
      <c r="AJ21" s="26"/>
      <c r="AK21" s="18" t="str">
        <f t="shared" si="13"/>
        <v/>
      </c>
      <c r="AL21" s="26"/>
      <c r="AM21" s="33" t="str">
        <f t="shared" si="6"/>
        <v/>
      </c>
      <c r="AN21" s="34" t="str">
        <f t="shared" si="14"/>
        <v/>
      </c>
      <c r="AO21" s="33" t="str">
        <f t="shared" si="15"/>
        <v/>
      </c>
      <c r="AP21" s="33" t="str">
        <f t="shared" si="16"/>
        <v/>
      </c>
      <c r="AQ21" s="34" t="str">
        <f t="shared" si="17"/>
        <v/>
      </c>
      <c r="AR21" s="26"/>
    </row>
    <row r="22" spans="2:44">
      <c r="B22" s="231"/>
      <c r="C22" s="246"/>
      <c r="D22" s="247"/>
      <c r="E22" s="240" t="s">
        <v>42</v>
      </c>
      <c r="F22" s="12" t="s">
        <v>72</v>
      </c>
      <c r="G22" s="10">
        <f>COUNTIF($W$5:$W$67,"&lt;3.0")+COUNTIF($AN$5:$AN$67,"&lt;3.0")-COUNTIF($W$5:$W$67,"&lt;2.0")-COUNTIF($AN$5:$AN$67,"&lt;2.0")</f>
        <v>14</v>
      </c>
      <c r="H22" s="12" t="s">
        <v>25</v>
      </c>
      <c r="I22" s="13"/>
      <c r="J22" s="11"/>
      <c r="L22" s="3" t="s">
        <v>134</v>
      </c>
      <c r="M22" s="18">
        <v>18</v>
      </c>
      <c r="N22" s="18" t="s">
        <v>46</v>
      </c>
      <c r="O22" s="23">
        <v>1.4</v>
      </c>
      <c r="P22" s="24" t="str">
        <f t="shared" si="0"/>
        <v/>
      </c>
      <c r="Q22" s="24">
        <f t="shared" si="1"/>
        <v>1.4</v>
      </c>
      <c r="R22" s="24" t="str">
        <f t="shared" si="2"/>
        <v/>
      </c>
      <c r="S22" s="26">
        <v>0.11</v>
      </c>
      <c r="T22" s="18" t="str">
        <f t="shared" si="7"/>
        <v>低・中木</v>
      </c>
      <c r="U22" s="26" t="s">
        <v>8</v>
      </c>
      <c r="V22" s="33" t="str">
        <f t="shared" si="3"/>
        <v/>
      </c>
      <c r="W22" s="34">
        <f t="shared" si="4"/>
        <v>1.4</v>
      </c>
      <c r="X22" s="33" t="str">
        <f t="shared" si="5"/>
        <v/>
      </c>
      <c r="Y22" s="33" t="str">
        <f t="shared" si="8"/>
        <v/>
      </c>
      <c r="Z22" s="34" t="str">
        <f t="shared" si="9"/>
        <v/>
      </c>
      <c r="AA22" s="26" t="s">
        <v>51</v>
      </c>
      <c r="AB22" s="27"/>
      <c r="AC22" s="44"/>
      <c r="AD22" s="18"/>
      <c r="AE22" s="18"/>
      <c r="AF22" s="23"/>
      <c r="AG22" s="24" t="str">
        <f t="shared" si="10"/>
        <v/>
      </c>
      <c r="AH22" s="24" t="str">
        <f t="shared" si="11"/>
        <v/>
      </c>
      <c r="AI22" s="24" t="str">
        <f t="shared" si="12"/>
        <v/>
      </c>
      <c r="AJ22" s="26"/>
      <c r="AK22" s="18" t="str">
        <f t="shared" si="13"/>
        <v/>
      </c>
      <c r="AL22" s="26"/>
      <c r="AM22" s="33" t="str">
        <f t="shared" si="6"/>
        <v/>
      </c>
      <c r="AN22" s="34" t="str">
        <f t="shared" si="14"/>
        <v/>
      </c>
      <c r="AO22" s="33" t="str">
        <f t="shared" si="15"/>
        <v/>
      </c>
      <c r="AP22" s="33" t="str">
        <f t="shared" si="16"/>
        <v/>
      </c>
      <c r="AQ22" s="34" t="str">
        <f t="shared" si="17"/>
        <v/>
      </c>
      <c r="AR22" s="26"/>
    </row>
    <row r="23" spans="2:44">
      <c r="B23" s="49"/>
      <c r="C23" s="246"/>
      <c r="D23" s="247"/>
      <c r="E23" s="248"/>
      <c r="F23" s="46" t="s">
        <v>73</v>
      </c>
      <c r="G23" s="10">
        <f>COUNTIF($X$5:$X$67,"&lt;3.0")+COUNTIF($AO$5:$AO$67,"&lt;3.0")-COUNTIF($X$5:$X$67,"&lt;2.0")-COUNTIF($AO$5:$AO$67,"&lt;2.0")</f>
        <v>41</v>
      </c>
      <c r="H23" s="12" t="s">
        <v>25</v>
      </c>
      <c r="I23" s="13"/>
      <c r="J23" s="11"/>
      <c r="L23" s="3" t="s">
        <v>134</v>
      </c>
      <c r="M23" s="18">
        <v>19</v>
      </c>
      <c r="N23" s="18" t="s">
        <v>61</v>
      </c>
      <c r="O23" s="23">
        <v>2.2999999999999998</v>
      </c>
      <c r="P23" s="24" t="str">
        <f t="shared" si="0"/>
        <v/>
      </c>
      <c r="Q23" s="24">
        <f t="shared" si="1"/>
        <v>2.2999999999999998</v>
      </c>
      <c r="R23" s="24" t="str">
        <f t="shared" si="2"/>
        <v/>
      </c>
      <c r="S23" s="26">
        <v>0.41</v>
      </c>
      <c r="T23" s="18" t="str">
        <f t="shared" si="7"/>
        <v>低・中木</v>
      </c>
      <c r="U23" s="26" t="s">
        <v>8</v>
      </c>
      <c r="V23" s="33" t="str">
        <f t="shared" si="3"/>
        <v/>
      </c>
      <c r="W23" s="34" t="str">
        <f t="shared" si="4"/>
        <v/>
      </c>
      <c r="X23" s="33">
        <f t="shared" si="5"/>
        <v>2.2999999999999998</v>
      </c>
      <c r="Y23" s="33" t="str">
        <f t="shared" si="8"/>
        <v/>
      </c>
      <c r="Z23" s="34" t="str">
        <f t="shared" si="9"/>
        <v/>
      </c>
      <c r="AA23" s="26" t="s">
        <v>51</v>
      </c>
      <c r="AB23" s="27"/>
      <c r="AC23" s="44"/>
      <c r="AD23" s="18"/>
      <c r="AE23" s="18"/>
      <c r="AF23" s="23"/>
      <c r="AG23" s="24" t="str">
        <f t="shared" si="10"/>
        <v/>
      </c>
      <c r="AH23" s="24" t="str">
        <f t="shared" si="11"/>
        <v/>
      </c>
      <c r="AI23" s="24" t="str">
        <f t="shared" si="12"/>
        <v/>
      </c>
      <c r="AJ23" s="26"/>
      <c r="AK23" s="18" t="str">
        <f t="shared" si="13"/>
        <v/>
      </c>
      <c r="AL23" s="26"/>
      <c r="AM23" s="33" t="str">
        <f t="shared" si="6"/>
        <v/>
      </c>
      <c r="AN23" s="34" t="str">
        <f t="shared" si="14"/>
        <v/>
      </c>
      <c r="AO23" s="33" t="str">
        <f t="shared" si="15"/>
        <v/>
      </c>
      <c r="AP23" s="33" t="str">
        <f t="shared" si="16"/>
        <v/>
      </c>
      <c r="AQ23" s="34" t="str">
        <f t="shared" si="17"/>
        <v/>
      </c>
      <c r="AR23" s="26"/>
    </row>
    <row r="24" spans="2:44" ht="12" customHeight="1">
      <c r="B24" s="49"/>
      <c r="C24" s="246"/>
      <c r="D24" s="247"/>
      <c r="E24" s="248"/>
      <c r="F24" s="46" t="s">
        <v>75</v>
      </c>
      <c r="G24" s="10">
        <f>COUNTIF($Y$5:$Y$67,"&lt;3.0")+COUNTIF($AP$5:$AP$67,"&lt;3.0")-COUNTIF($Y$5:$Y$67,"&lt;2.0")-COUNTIF($AP$5:$AP$67,"&lt;2.0")</f>
        <v>2</v>
      </c>
      <c r="H24" s="12" t="s">
        <v>25</v>
      </c>
      <c r="I24" s="13"/>
      <c r="J24" s="11"/>
      <c r="L24" s="3" t="s">
        <v>134</v>
      </c>
      <c r="M24" s="18">
        <v>20</v>
      </c>
      <c r="N24" s="18" t="s">
        <v>47</v>
      </c>
      <c r="O24" s="23">
        <v>2.4</v>
      </c>
      <c r="P24" s="24" t="str">
        <f t="shared" si="0"/>
        <v/>
      </c>
      <c r="Q24" s="24">
        <f t="shared" si="1"/>
        <v>2.4</v>
      </c>
      <c r="R24" s="24" t="str">
        <f t="shared" si="2"/>
        <v/>
      </c>
      <c r="S24" s="26">
        <v>0.3</v>
      </c>
      <c r="T24" s="18" t="str">
        <f t="shared" si="7"/>
        <v>低・中木</v>
      </c>
      <c r="U24" s="26" t="s">
        <v>8</v>
      </c>
      <c r="V24" s="33" t="str">
        <f t="shared" si="3"/>
        <v/>
      </c>
      <c r="W24" s="34" t="str">
        <f t="shared" si="4"/>
        <v/>
      </c>
      <c r="X24" s="33">
        <f t="shared" si="5"/>
        <v>2.4</v>
      </c>
      <c r="Y24" s="33" t="str">
        <f t="shared" si="8"/>
        <v/>
      </c>
      <c r="Z24" s="34" t="str">
        <f t="shared" si="9"/>
        <v/>
      </c>
      <c r="AA24" s="26" t="s">
        <v>51</v>
      </c>
      <c r="AB24" s="27"/>
      <c r="AC24" s="44"/>
      <c r="AD24" s="18"/>
      <c r="AE24" s="18"/>
      <c r="AF24" s="23"/>
      <c r="AG24" s="24" t="str">
        <f t="shared" si="10"/>
        <v/>
      </c>
      <c r="AH24" s="24" t="str">
        <f t="shared" si="11"/>
        <v/>
      </c>
      <c r="AI24" s="24" t="str">
        <f t="shared" si="12"/>
        <v/>
      </c>
      <c r="AJ24" s="26"/>
      <c r="AK24" s="18" t="str">
        <f t="shared" si="13"/>
        <v/>
      </c>
      <c r="AL24" s="26"/>
      <c r="AM24" s="33" t="str">
        <f t="shared" si="6"/>
        <v/>
      </c>
      <c r="AN24" s="34" t="str">
        <f t="shared" si="14"/>
        <v/>
      </c>
      <c r="AO24" s="33" t="str">
        <f t="shared" si="15"/>
        <v/>
      </c>
      <c r="AP24" s="33" t="str">
        <f t="shared" si="16"/>
        <v/>
      </c>
      <c r="AQ24" s="34" t="str">
        <f t="shared" si="17"/>
        <v/>
      </c>
      <c r="AR24" s="26"/>
    </row>
    <row r="25" spans="2:44" ht="12" customHeight="1">
      <c r="B25" s="29"/>
      <c r="C25" s="225"/>
      <c r="D25" s="226"/>
      <c r="E25" s="241"/>
      <c r="F25" s="12" t="s">
        <v>78</v>
      </c>
      <c r="G25" s="10">
        <f>COUNTIF($Z$5:$Z$67,"&lt;3.0")+COUNTIF($AQ$5:$AQ$67,"&lt;3.0")-COUNTIF($Z$5:$Z$67,"&lt;2.0")-COUNTIF($AQ$5:$AQ$67,"&lt;2.0")</f>
        <v>1</v>
      </c>
      <c r="H25" s="12" t="s">
        <v>25</v>
      </c>
      <c r="I25" s="13"/>
      <c r="J25" s="11"/>
      <c r="L25" s="3" t="s">
        <v>134</v>
      </c>
      <c r="M25" s="18">
        <v>21</v>
      </c>
      <c r="N25" s="18" t="s">
        <v>61</v>
      </c>
      <c r="O25" s="23">
        <v>2.2000000000000002</v>
      </c>
      <c r="P25" s="24" t="str">
        <f t="shared" si="0"/>
        <v/>
      </c>
      <c r="Q25" s="24">
        <f t="shared" si="1"/>
        <v>2.2000000000000002</v>
      </c>
      <c r="R25" s="24" t="str">
        <f t="shared" si="2"/>
        <v/>
      </c>
      <c r="S25" s="26">
        <v>0.56000000000000005</v>
      </c>
      <c r="T25" s="18" t="str">
        <f t="shared" si="7"/>
        <v>低・中木</v>
      </c>
      <c r="U25" s="26" t="s">
        <v>8</v>
      </c>
      <c r="V25" s="33" t="str">
        <f t="shared" si="3"/>
        <v/>
      </c>
      <c r="W25" s="34" t="str">
        <f t="shared" si="4"/>
        <v/>
      </c>
      <c r="X25" s="33">
        <f t="shared" si="5"/>
        <v>2.2000000000000002</v>
      </c>
      <c r="Y25" s="33" t="str">
        <f t="shared" si="8"/>
        <v/>
      </c>
      <c r="Z25" s="34" t="str">
        <f t="shared" si="9"/>
        <v/>
      </c>
      <c r="AA25" s="26" t="s">
        <v>51</v>
      </c>
      <c r="AB25" s="27"/>
      <c r="AC25" s="44"/>
      <c r="AD25" s="18"/>
      <c r="AE25" s="18"/>
      <c r="AF25" s="23"/>
      <c r="AG25" s="24" t="str">
        <f t="shared" si="10"/>
        <v/>
      </c>
      <c r="AH25" s="24" t="str">
        <f t="shared" si="11"/>
        <v/>
      </c>
      <c r="AI25" s="24" t="str">
        <f t="shared" si="12"/>
        <v/>
      </c>
      <c r="AJ25" s="26"/>
      <c r="AK25" s="18" t="str">
        <f t="shared" si="13"/>
        <v/>
      </c>
      <c r="AL25" s="26"/>
      <c r="AM25" s="33" t="str">
        <f t="shared" si="6"/>
        <v/>
      </c>
      <c r="AN25" s="34" t="str">
        <f t="shared" si="14"/>
        <v/>
      </c>
      <c r="AO25" s="33" t="str">
        <f t="shared" si="15"/>
        <v/>
      </c>
      <c r="AP25" s="33" t="str">
        <f t="shared" si="16"/>
        <v/>
      </c>
      <c r="AQ25" s="34" t="str">
        <f t="shared" si="17"/>
        <v/>
      </c>
      <c r="AR25" s="26"/>
    </row>
    <row r="26" spans="2:44" ht="12" customHeight="1">
      <c r="B26" s="29"/>
      <c r="C26" s="223" t="s">
        <v>55</v>
      </c>
      <c r="D26" s="224"/>
      <c r="E26" s="9" t="s">
        <v>74</v>
      </c>
      <c r="F26" s="11"/>
      <c r="G26" s="10">
        <f>COUNTIF($V$5:$V$67,"&lt;0.3")+COUNTIF($AM$5:$AM$67,"&lt;0.3")</f>
        <v>0</v>
      </c>
      <c r="H26" s="12" t="s">
        <v>25</v>
      </c>
      <c r="I26" s="13"/>
      <c r="J26" s="11"/>
      <c r="L26" s="3" t="s">
        <v>134</v>
      </c>
      <c r="M26" s="18">
        <v>22</v>
      </c>
      <c r="N26" s="18" t="s">
        <v>46</v>
      </c>
      <c r="O26" s="23">
        <v>1.5</v>
      </c>
      <c r="P26" s="24" t="str">
        <f t="shared" si="0"/>
        <v/>
      </c>
      <c r="Q26" s="24">
        <f t="shared" si="1"/>
        <v>1.5</v>
      </c>
      <c r="R26" s="24" t="str">
        <f t="shared" si="2"/>
        <v/>
      </c>
      <c r="S26" s="26">
        <v>0.2</v>
      </c>
      <c r="T26" s="18" t="str">
        <f t="shared" si="7"/>
        <v>低・中木</v>
      </c>
      <c r="U26" s="26" t="s">
        <v>8</v>
      </c>
      <c r="V26" s="33" t="str">
        <f t="shared" si="3"/>
        <v/>
      </c>
      <c r="W26" s="34">
        <f t="shared" si="4"/>
        <v>1.5</v>
      </c>
      <c r="X26" s="33" t="str">
        <f t="shared" si="5"/>
        <v/>
      </c>
      <c r="Y26" s="33" t="str">
        <f t="shared" si="8"/>
        <v/>
      </c>
      <c r="Z26" s="34" t="str">
        <f t="shared" si="9"/>
        <v/>
      </c>
      <c r="AA26" s="26" t="s">
        <v>51</v>
      </c>
      <c r="AB26" s="27"/>
      <c r="AC26" s="44"/>
      <c r="AD26" s="18"/>
      <c r="AE26" s="18"/>
      <c r="AF26" s="23"/>
      <c r="AG26" s="24" t="str">
        <f t="shared" si="10"/>
        <v/>
      </c>
      <c r="AH26" s="24" t="str">
        <f t="shared" si="11"/>
        <v/>
      </c>
      <c r="AI26" s="24" t="str">
        <f t="shared" si="12"/>
        <v/>
      </c>
      <c r="AJ26" s="26"/>
      <c r="AK26" s="18" t="str">
        <f t="shared" si="13"/>
        <v/>
      </c>
      <c r="AL26" s="26"/>
      <c r="AM26" s="33" t="str">
        <f t="shared" si="6"/>
        <v/>
      </c>
      <c r="AN26" s="34" t="str">
        <f t="shared" si="14"/>
        <v/>
      </c>
      <c r="AO26" s="33" t="str">
        <f t="shared" si="15"/>
        <v/>
      </c>
      <c r="AP26" s="33" t="str">
        <f t="shared" si="16"/>
        <v/>
      </c>
      <c r="AQ26" s="34" t="str">
        <f t="shared" si="17"/>
        <v/>
      </c>
      <c r="AR26" s="26"/>
    </row>
    <row r="27" spans="2:44">
      <c r="B27" s="29"/>
      <c r="C27" s="246"/>
      <c r="D27" s="247"/>
      <c r="E27" s="46" t="s">
        <v>73</v>
      </c>
      <c r="F27" s="11"/>
      <c r="G27" s="10">
        <f>COUNTIF($V$5:$V$67,"&lt;0.6")+COUNTIF($AM$5:$AM$67,"&lt;0.6")-COUNTIF($V$5:$V$67,"&lt;0.3")-COUNTIF($AM$5:$AM$67,"&lt;0.3")</f>
        <v>2</v>
      </c>
      <c r="H27" s="12" t="s">
        <v>25</v>
      </c>
      <c r="I27" s="13"/>
      <c r="J27" s="11"/>
      <c r="L27" s="3" t="s">
        <v>134</v>
      </c>
      <c r="M27" s="18">
        <v>23</v>
      </c>
      <c r="N27" s="18" t="s">
        <v>61</v>
      </c>
      <c r="O27" s="23">
        <v>2.2999999999999998</v>
      </c>
      <c r="P27" s="24" t="str">
        <f t="shared" si="0"/>
        <v/>
      </c>
      <c r="Q27" s="24">
        <f t="shared" si="1"/>
        <v>2.2999999999999998</v>
      </c>
      <c r="R27" s="24" t="str">
        <f t="shared" si="2"/>
        <v/>
      </c>
      <c r="S27" s="26">
        <v>0.46</v>
      </c>
      <c r="T27" s="18" t="str">
        <f t="shared" si="7"/>
        <v>低・中木</v>
      </c>
      <c r="U27" s="26" t="s">
        <v>8</v>
      </c>
      <c r="V27" s="33" t="str">
        <f t="shared" si="3"/>
        <v/>
      </c>
      <c r="W27" s="34" t="str">
        <f t="shared" si="4"/>
        <v/>
      </c>
      <c r="X27" s="33">
        <f t="shared" si="5"/>
        <v>2.2999999999999998</v>
      </c>
      <c r="Y27" s="33" t="str">
        <f t="shared" si="8"/>
        <v/>
      </c>
      <c r="Z27" s="34" t="str">
        <f t="shared" si="9"/>
        <v/>
      </c>
      <c r="AA27" s="26" t="s">
        <v>51</v>
      </c>
      <c r="AB27" s="27"/>
      <c r="AC27" s="44"/>
      <c r="AD27" s="18"/>
      <c r="AE27" s="18"/>
      <c r="AF27" s="23"/>
      <c r="AG27" s="24" t="str">
        <f t="shared" si="10"/>
        <v/>
      </c>
      <c r="AH27" s="24" t="str">
        <f t="shared" si="11"/>
        <v/>
      </c>
      <c r="AI27" s="24" t="str">
        <f t="shared" si="12"/>
        <v/>
      </c>
      <c r="AJ27" s="26"/>
      <c r="AK27" s="18" t="str">
        <f t="shared" si="13"/>
        <v/>
      </c>
      <c r="AL27" s="26"/>
      <c r="AM27" s="33" t="str">
        <f t="shared" si="6"/>
        <v/>
      </c>
      <c r="AN27" s="34" t="str">
        <f t="shared" si="14"/>
        <v/>
      </c>
      <c r="AO27" s="33" t="str">
        <f t="shared" si="15"/>
        <v/>
      </c>
      <c r="AP27" s="33" t="str">
        <f t="shared" si="16"/>
        <v/>
      </c>
      <c r="AQ27" s="34" t="str">
        <f t="shared" si="17"/>
        <v/>
      </c>
      <c r="AR27" s="26"/>
    </row>
    <row r="28" spans="2:44">
      <c r="B28" s="29"/>
      <c r="C28" s="246"/>
      <c r="D28" s="247"/>
      <c r="E28" s="9" t="s">
        <v>75</v>
      </c>
      <c r="F28" s="11"/>
      <c r="G28" s="10">
        <f>COUNTIF($V$5:$V$67,"&lt;0.9")+COUNTIF($AM$5:$AM$67,"&lt;0.9")-COUNTIF($V$5:$V$67,"&lt;0.6")-COUNTIF($AM$5:$AM$67,"&lt;0.6")</f>
        <v>0</v>
      </c>
      <c r="H28" s="12" t="s">
        <v>25</v>
      </c>
      <c r="I28" s="13"/>
      <c r="J28" s="11"/>
      <c r="L28" s="3" t="s">
        <v>134</v>
      </c>
      <c r="M28" s="18">
        <v>24</v>
      </c>
      <c r="N28" s="18" t="s">
        <v>46</v>
      </c>
      <c r="O28" s="23">
        <v>2.2000000000000002</v>
      </c>
      <c r="P28" s="24" t="str">
        <f t="shared" si="0"/>
        <v/>
      </c>
      <c r="Q28" s="24">
        <f t="shared" si="1"/>
        <v>2.2000000000000002</v>
      </c>
      <c r="R28" s="24" t="str">
        <f t="shared" si="2"/>
        <v/>
      </c>
      <c r="S28" s="26">
        <v>0.35</v>
      </c>
      <c r="T28" s="18" t="str">
        <f t="shared" si="7"/>
        <v>低・中木</v>
      </c>
      <c r="U28" s="26" t="s">
        <v>8</v>
      </c>
      <c r="V28" s="33" t="str">
        <f t="shared" si="3"/>
        <v/>
      </c>
      <c r="W28" s="34" t="str">
        <f t="shared" si="4"/>
        <v/>
      </c>
      <c r="X28" s="33">
        <f t="shared" si="5"/>
        <v>2.2000000000000002</v>
      </c>
      <c r="Y28" s="33" t="str">
        <f t="shared" si="8"/>
        <v/>
      </c>
      <c r="Z28" s="34" t="str">
        <f t="shared" si="9"/>
        <v/>
      </c>
      <c r="AA28" s="26" t="s">
        <v>51</v>
      </c>
      <c r="AB28" s="27"/>
      <c r="AC28" s="44"/>
      <c r="AD28" s="18"/>
      <c r="AE28" s="18"/>
      <c r="AF28" s="23"/>
      <c r="AG28" s="24" t="str">
        <f t="shared" si="10"/>
        <v/>
      </c>
      <c r="AH28" s="24" t="str">
        <f t="shared" si="11"/>
        <v/>
      </c>
      <c r="AI28" s="24" t="str">
        <f t="shared" si="12"/>
        <v/>
      </c>
      <c r="AJ28" s="26"/>
      <c r="AK28" s="18" t="str">
        <f t="shared" si="13"/>
        <v/>
      </c>
      <c r="AL28" s="26"/>
      <c r="AM28" s="33" t="str">
        <f t="shared" si="6"/>
        <v/>
      </c>
      <c r="AN28" s="34" t="str">
        <f t="shared" si="14"/>
        <v/>
      </c>
      <c r="AO28" s="33" t="str">
        <f t="shared" si="15"/>
        <v/>
      </c>
      <c r="AP28" s="33" t="str">
        <f t="shared" si="16"/>
        <v/>
      </c>
      <c r="AQ28" s="34" t="str">
        <f t="shared" si="17"/>
        <v/>
      </c>
      <c r="AR28" s="26"/>
    </row>
    <row r="29" spans="2:44">
      <c r="B29" s="30"/>
      <c r="C29" s="225"/>
      <c r="D29" s="226"/>
      <c r="E29" s="9" t="s">
        <v>76</v>
      </c>
      <c r="F29" s="11"/>
      <c r="G29" s="10">
        <f>COUNTIF($V$5:$V$67,"&lt;1.2")+COUNTIF($AM$5:$AM$67,"&lt;1.2")-COUNTIF($V$5:$V$67,"&lt;0.9")-COUNTIF($AM$5:$AM$67,"&lt;0.9")</f>
        <v>0</v>
      </c>
      <c r="H29" s="12" t="s">
        <v>25</v>
      </c>
      <c r="I29" s="13"/>
      <c r="J29" s="11"/>
      <c r="L29" s="3" t="s">
        <v>134</v>
      </c>
      <c r="M29" s="18">
        <v>25</v>
      </c>
      <c r="N29" s="18" t="s">
        <v>61</v>
      </c>
      <c r="O29" s="23">
        <v>2.15</v>
      </c>
      <c r="P29" s="24" t="str">
        <f t="shared" si="0"/>
        <v/>
      </c>
      <c r="Q29" s="24">
        <f t="shared" si="1"/>
        <v>2.15</v>
      </c>
      <c r="R29" s="24" t="str">
        <f t="shared" si="2"/>
        <v/>
      </c>
      <c r="S29" s="26">
        <v>0.6</v>
      </c>
      <c r="T29" s="18" t="str">
        <f t="shared" si="7"/>
        <v>低・中木</v>
      </c>
      <c r="U29" s="26" t="s">
        <v>8</v>
      </c>
      <c r="V29" s="33" t="str">
        <f t="shared" si="3"/>
        <v/>
      </c>
      <c r="W29" s="34" t="str">
        <f t="shared" si="4"/>
        <v/>
      </c>
      <c r="X29" s="33" t="str">
        <f t="shared" si="5"/>
        <v/>
      </c>
      <c r="Y29" s="33">
        <f t="shared" si="8"/>
        <v>2.15</v>
      </c>
      <c r="Z29" s="34" t="str">
        <f t="shared" si="9"/>
        <v/>
      </c>
      <c r="AA29" s="26" t="s">
        <v>51</v>
      </c>
      <c r="AB29" s="27"/>
      <c r="AC29" s="44"/>
      <c r="AD29" s="18"/>
      <c r="AE29" s="18"/>
      <c r="AF29" s="23"/>
      <c r="AG29" s="24" t="str">
        <f t="shared" si="10"/>
        <v/>
      </c>
      <c r="AH29" s="24" t="str">
        <f t="shared" si="11"/>
        <v/>
      </c>
      <c r="AI29" s="24" t="str">
        <f t="shared" si="12"/>
        <v/>
      </c>
      <c r="AJ29" s="26"/>
      <c r="AK29" s="18" t="str">
        <f t="shared" si="13"/>
        <v/>
      </c>
      <c r="AL29" s="26"/>
      <c r="AM29" s="33" t="str">
        <f t="shared" si="6"/>
        <v/>
      </c>
      <c r="AN29" s="34" t="str">
        <f t="shared" si="14"/>
        <v/>
      </c>
      <c r="AO29" s="33" t="str">
        <f t="shared" si="15"/>
        <v/>
      </c>
      <c r="AP29" s="33" t="str">
        <f t="shared" si="16"/>
        <v/>
      </c>
      <c r="AQ29" s="34" t="str">
        <f t="shared" si="17"/>
        <v/>
      </c>
      <c r="AR29" s="26"/>
    </row>
    <row r="30" spans="2:44">
      <c r="C30" s="228"/>
      <c r="D30" s="228"/>
      <c r="E30" s="50"/>
      <c r="F30" s="51"/>
      <c r="G30" s="52"/>
      <c r="H30" s="50"/>
      <c r="I30" s="51"/>
      <c r="J30" s="51"/>
      <c r="L30" s="3" t="s">
        <v>134</v>
      </c>
      <c r="M30" s="18">
        <v>26</v>
      </c>
      <c r="N30" s="18" t="s">
        <v>46</v>
      </c>
      <c r="O30" s="23">
        <v>1.3</v>
      </c>
      <c r="P30" s="24" t="str">
        <f t="shared" si="0"/>
        <v/>
      </c>
      <c r="Q30" s="24">
        <f t="shared" si="1"/>
        <v>1.3</v>
      </c>
      <c r="R30" s="24" t="str">
        <f t="shared" si="2"/>
        <v/>
      </c>
      <c r="S30" s="26">
        <v>0.13</v>
      </c>
      <c r="T30" s="18" t="str">
        <f t="shared" si="7"/>
        <v>低・中木</v>
      </c>
      <c r="U30" s="26" t="s">
        <v>8</v>
      </c>
      <c r="V30" s="33" t="str">
        <f t="shared" si="3"/>
        <v/>
      </c>
      <c r="W30" s="34">
        <f t="shared" si="4"/>
        <v>1.3</v>
      </c>
      <c r="X30" s="33" t="str">
        <f t="shared" si="5"/>
        <v/>
      </c>
      <c r="Y30" s="33" t="str">
        <f t="shared" si="8"/>
        <v/>
      </c>
      <c r="Z30" s="34" t="str">
        <f t="shared" si="9"/>
        <v/>
      </c>
      <c r="AA30" s="26" t="s">
        <v>51</v>
      </c>
      <c r="AB30" s="27"/>
      <c r="AC30" s="44"/>
      <c r="AD30" s="18"/>
      <c r="AE30" s="18"/>
      <c r="AF30" s="23"/>
      <c r="AG30" s="24" t="str">
        <f t="shared" si="10"/>
        <v/>
      </c>
      <c r="AH30" s="24" t="str">
        <f t="shared" si="11"/>
        <v/>
      </c>
      <c r="AI30" s="24" t="str">
        <f t="shared" si="12"/>
        <v/>
      </c>
      <c r="AJ30" s="26"/>
      <c r="AK30" s="18" t="str">
        <f t="shared" si="13"/>
        <v/>
      </c>
      <c r="AL30" s="26"/>
      <c r="AM30" s="33" t="str">
        <f t="shared" si="6"/>
        <v/>
      </c>
      <c r="AN30" s="34" t="str">
        <f t="shared" si="14"/>
        <v/>
      </c>
      <c r="AO30" s="33" t="str">
        <f t="shared" si="15"/>
        <v/>
      </c>
      <c r="AP30" s="33" t="str">
        <f t="shared" si="16"/>
        <v/>
      </c>
      <c r="AQ30" s="34" t="str">
        <f t="shared" si="17"/>
        <v/>
      </c>
      <c r="AR30" s="26"/>
    </row>
    <row r="31" spans="2:44">
      <c r="C31" s="222"/>
      <c r="D31" s="222"/>
      <c r="E31" s="2"/>
      <c r="G31" s="35"/>
      <c r="H31" s="2"/>
      <c r="L31" s="3" t="s">
        <v>134</v>
      </c>
      <c r="M31" s="18">
        <v>27</v>
      </c>
      <c r="N31" s="18" t="s">
        <v>61</v>
      </c>
      <c r="O31" s="23">
        <v>2.4</v>
      </c>
      <c r="P31" s="24" t="str">
        <f t="shared" si="0"/>
        <v/>
      </c>
      <c r="Q31" s="24">
        <f t="shared" si="1"/>
        <v>2.4</v>
      </c>
      <c r="R31" s="24" t="str">
        <f t="shared" si="2"/>
        <v/>
      </c>
      <c r="S31" s="26">
        <v>0.45</v>
      </c>
      <c r="T31" s="18" t="str">
        <f t="shared" si="7"/>
        <v>低・中木</v>
      </c>
      <c r="U31" s="26" t="s">
        <v>8</v>
      </c>
      <c r="V31" s="33" t="str">
        <f t="shared" si="3"/>
        <v/>
      </c>
      <c r="W31" s="34" t="str">
        <f t="shared" si="4"/>
        <v/>
      </c>
      <c r="X31" s="33">
        <f t="shared" si="5"/>
        <v>2.4</v>
      </c>
      <c r="Y31" s="33" t="str">
        <f t="shared" si="8"/>
        <v/>
      </c>
      <c r="Z31" s="34" t="str">
        <f t="shared" si="9"/>
        <v/>
      </c>
      <c r="AA31" s="26" t="s">
        <v>51</v>
      </c>
      <c r="AB31" s="27"/>
      <c r="AC31" s="44"/>
      <c r="AD31" s="18"/>
      <c r="AE31" s="18"/>
      <c r="AF31" s="23"/>
      <c r="AG31" s="24" t="str">
        <f t="shared" si="10"/>
        <v/>
      </c>
      <c r="AH31" s="24" t="str">
        <f t="shared" si="11"/>
        <v/>
      </c>
      <c r="AI31" s="24" t="str">
        <f t="shared" si="12"/>
        <v/>
      </c>
      <c r="AJ31" s="26"/>
      <c r="AK31" s="18" t="str">
        <f t="shared" si="13"/>
        <v/>
      </c>
      <c r="AL31" s="26"/>
      <c r="AM31" s="33" t="str">
        <f t="shared" si="6"/>
        <v/>
      </c>
      <c r="AN31" s="34" t="str">
        <f t="shared" si="14"/>
        <v/>
      </c>
      <c r="AO31" s="33" t="str">
        <f t="shared" si="15"/>
        <v/>
      </c>
      <c r="AP31" s="33" t="str">
        <f t="shared" si="16"/>
        <v/>
      </c>
      <c r="AQ31" s="34" t="str">
        <f t="shared" si="17"/>
        <v/>
      </c>
      <c r="AR31" s="26"/>
    </row>
    <row r="32" spans="2:44">
      <c r="L32" s="3" t="s">
        <v>134</v>
      </c>
      <c r="M32" s="18">
        <v>28</v>
      </c>
      <c r="N32" s="18" t="s">
        <v>47</v>
      </c>
      <c r="O32" s="23">
        <v>2.2999999999999998</v>
      </c>
      <c r="P32" s="24" t="str">
        <f t="shared" si="0"/>
        <v/>
      </c>
      <c r="Q32" s="24">
        <f t="shared" si="1"/>
        <v>2.2999999999999998</v>
      </c>
      <c r="R32" s="24" t="str">
        <f t="shared" si="2"/>
        <v/>
      </c>
      <c r="S32" s="26">
        <v>0.41</v>
      </c>
      <c r="T32" s="18" t="str">
        <f t="shared" si="7"/>
        <v>低・中木</v>
      </c>
      <c r="U32" s="26" t="s">
        <v>8</v>
      </c>
      <c r="V32" s="33" t="str">
        <f t="shared" si="3"/>
        <v/>
      </c>
      <c r="W32" s="34" t="str">
        <f t="shared" si="4"/>
        <v/>
      </c>
      <c r="X32" s="33">
        <f t="shared" si="5"/>
        <v>2.2999999999999998</v>
      </c>
      <c r="Y32" s="33" t="str">
        <f t="shared" si="8"/>
        <v/>
      </c>
      <c r="Z32" s="34" t="str">
        <f t="shared" si="9"/>
        <v/>
      </c>
      <c r="AA32" s="26" t="s">
        <v>51</v>
      </c>
      <c r="AB32" s="27"/>
      <c r="AC32" s="44"/>
      <c r="AD32" s="18"/>
      <c r="AE32" s="18"/>
      <c r="AF32" s="23"/>
      <c r="AG32" s="24" t="str">
        <f t="shared" si="10"/>
        <v/>
      </c>
      <c r="AH32" s="24" t="str">
        <f t="shared" si="11"/>
        <v/>
      </c>
      <c r="AI32" s="24" t="str">
        <f t="shared" si="12"/>
        <v/>
      </c>
      <c r="AJ32" s="26"/>
      <c r="AK32" s="18" t="str">
        <f t="shared" si="13"/>
        <v/>
      </c>
      <c r="AL32" s="26"/>
      <c r="AM32" s="33" t="str">
        <f t="shared" si="6"/>
        <v/>
      </c>
      <c r="AN32" s="34" t="str">
        <f t="shared" si="14"/>
        <v/>
      </c>
      <c r="AO32" s="33" t="str">
        <f t="shared" si="15"/>
        <v/>
      </c>
      <c r="AP32" s="33" t="str">
        <f t="shared" si="16"/>
        <v/>
      </c>
      <c r="AQ32" s="34" t="str">
        <f t="shared" si="17"/>
        <v/>
      </c>
      <c r="AR32" s="26"/>
    </row>
    <row r="33" spans="12:44">
      <c r="L33" s="3" t="s">
        <v>134</v>
      </c>
      <c r="M33" s="18">
        <v>29</v>
      </c>
      <c r="N33" s="18" t="s">
        <v>61</v>
      </c>
      <c r="O33" s="23">
        <v>2</v>
      </c>
      <c r="P33" s="24" t="str">
        <f t="shared" si="0"/>
        <v/>
      </c>
      <c r="Q33" s="24">
        <f t="shared" si="1"/>
        <v>2</v>
      </c>
      <c r="R33" s="24" t="str">
        <f t="shared" si="2"/>
        <v/>
      </c>
      <c r="S33" s="26">
        <v>0.35</v>
      </c>
      <c r="T33" s="18" t="str">
        <f t="shared" si="7"/>
        <v>低・中木</v>
      </c>
      <c r="U33" s="26" t="s">
        <v>8</v>
      </c>
      <c r="V33" s="33" t="str">
        <f t="shared" si="3"/>
        <v/>
      </c>
      <c r="W33" s="34" t="str">
        <f t="shared" si="4"/>
        <v/>
      </c>
      <c r="X33" s="33">
        <f t="shared" si="5"/>
        <v>2</v>
      </c>
      <c r="Y33" s="33" t="str">
        <f t="shared" si="8"/>
        <v/>
      </c>
      <c r="Z33" s="34" t="str">
        <f t="shared" si="9"/>
        <v/>
      </c>
      <c r="AA33" s="26" t="s">
        <v>51</v>
      </c>
      <c r="AB33" s="27"/>
      <c r="AC33" s="44"/>
      <c r="AD33" s="18"/>
      <c r="AE33" s="18"/>
      <c r="AF33" s="23"/>
      <c r="AG33" s="24" t="str">
        <f t="shared" si="10"/>
        <v/>
      </c>
      <c r="AH33" s="24" t="str">
        <f t="shared" si="11"/>
        <v/>
      </c>
      <c r="AI33" s="24" t="str">
        <f t="shared" si="12"/>
        <v/>
      </c>
      <c r="AJ33" s="26"/>
      <c r="AK33" s="18" t="str">
        <f t="shared" si="13"/>
        <v/>
      </c>
      <c r="AL33" s="26"/>
      <c r="AM33" s="33" t="str">
        <f t="shared" si="6"/>
        <v/>
      </c>
      <c r="AN33" s="34" t="str">
        <f t="shared" si="14"/>
        <v/>
      </c>
      <c r="AO33" s="33" t="str">
        <f t="shared" si="15"/>
        <v/>
      </c>
      <c r="AP33" s="33" t="str">
        <f t="shared" si="16"/>
        <v/>
      </c>
      <c r="AQ33" s="34" t="str">
        <f t="shared" si="17"/>
        <v/>
      </c>
      <c r="AR33" s="26"/>
    </row>
    <row r="34" spans="12:44">
      <c r="L34" s="3" t="s">
        <v>134</v>
      </c>
      <c r="M34" s="18">
        <v>30</v>
      </c>
      <c r="N34" s="18" t="s">
        <v>47</v>
      </c>
      <c r="O34" s="23">
        <v>2.2999999999999998</v>
      </c>
      <c r="P34" s="24" t="str">
        <f t="shared" si="0"/>
        <v/>
      </c>
      <c r="Q34" s="24">
        <f t="shared" si="1"/>
        <v>2.2999999999999998</v>
      </c>
      <c r="R34" s="24" t="str">
        <f t="shared" si="2"/>
        <v/>
      </c>
      <c r="S34" s="26">
        <v>0.32</v>
      </c>
      <c r="T34" s="18" t="str">
        <f t="shared" si="7"/>
        <v>低・中木</v>
      </c>
      <c r="U34" s="26" t="s">
        <v>8</v>
      </c>
      <c r="V34" s="33" t="str">
        <f t="shared" si="3"/>
        <v/>
      </c>
      <c r="W34" s="34" t="str">
        <f t="shared" si="4"/>
        <v/>
      </c>
      <c r="X34" s="33">
        <f t="shared" si="5"/>
        <v>2.2999999999999998</v>
      </c>
      <c r="Y34" s="33" t="str">
        <f t="shared" si="8"/>
        <v/>
      </c>
      <c r="Z34" s="34" t="str">
        <f t="shared" si="9"/>
        <v/>
      </c>
      <c r="AA34" s="26" t="s">
        <v>51</v>
      </c>
      <c r="AB34" s="27"/>
      <c r="AC34" s="44"/>
      <c r="AD34" s="18"/>
      <c r="AE34" s="18"/>
      <c r="AF34" s="23"/>
      <c r="AG34" s="24" t="str">
        <f t="shared" si="10"/>
        <v/>
      </c>
      <c r="AH34" s="24" t="str">
        <f t="shared" si="11"/>
        <v/>
      </c>
      <c r="AI34" s="24" t="str">
        <f t="shared" si="12"/>
        <v/>
      </c>
      <c r="AJ34" s="26"/>
      <c r="AK34" s="18" t="str">
        <f t="shared" si="13"/>
        <v/>
      </c>
      <c r="AL34" s="26"/>
      <c r="AM34" s="33" t="str">
        <f t="shared" si="6"/>
        <v/>
      </c>
      <c r="AN34" s="34" t="str">
        <f t="shared" si="14"/>
        <v/>
      </c>
      <c r="AO34" s="33" t="str">
        <f t="shared" si="15"/>
        <v/>
      </c>
      <c r="AP34" s="33" t="str">
        <f t="shared" si="16"/>
        <v/>
      </c>
      <c r="AQ34" s="34" t="str">
        <f t="shared" si="17"/>
        <v/>
      </c>
      <c r="AR34" s="26"/>
    </row>
    <row r="35" spans="12:44">
      <c r="L35" s="3" t="s">
        <v>134</v>
      </c>
      <c r="M35" s="18">
        <v>31</v>
      </c>
      <c r="N35" s="18" t="s">
        <v>61</v>
      </c>
      <c r="O35" s="23">
        <v>2.0499999999999998</v>
      </c>
      <c r="P35" s="24" t="str">
        <f t="shared" si="0"/>
        <v/>
      </c>
      <c r="Q35" s="24">
        <f t="shared" si="1"/>
        <v>2.0499999999999998</v>
      </c>
      <c r="R35" s="24" t="str">
        <f t="shared" si="2"/>
        <v/>
      </c>
      <c r="S35" s="26">
        <v>0.33</v>
      </c>
      <c r="T35" s="18" t="str">
        <f t="shared" si="7"/>
        <v>低・中木</v>
      </c>
      <c r="U35" s="26" t="s">
        <v>8</v>
      </c>
      <c r="V35" s="33" t="str">
        <f t="shared" si="3"/>
        <v/>
      </c>
      <c r="W35" s="34" t="str">
        <f t="shared" si="4"/>
        <v/>
      </c>
      <c r="X35" s="33">
        <f t="shared" si="5"/>
        <v>2.0499999999999998</v>
      </c>
      <c r="Y35" s="33" t="str">
        <f t="shared" si="8"/>
        <v/>
      </c>
      <c r="Z35" s="34" t="str">
        <f t="shared" si="9"/>
        <v/>
      </c>
      <c r="AA35" s="26" t="s">
        <v>51</v>
      </c>
      <c r="AB35" s="27"/>
      <c r="AC35" s="44"/>
      <c r="AD35" s="18"/>
      <c r="AE35" s="18"/>
      <c r="AF35" s="23"/>
      <c r="AG35" s="24" t="str">
        <f t="shared" si="10"/>
        <v/>
      </c>
      <c r="AH35" s="24" t="str">
        <f t="shared" si="11"/>
        <v/>
      </c>
      <c r="AI35" s="24" t="str">
        <f t="shared" si="12"/>
        <v/>
      </c>
      <c r="AJ35" s="26"/>
      <c r="AK35" s="18" t="str">
        <f t="shared" si="13"/>
        <v/>
      </c>
      <c r="AL35" s="26"/>
      <c r="AM35" s="33" t="str">
        <f t="shared" si="6"/>
        <v/>
      </c>
      <c r="AN35" s="34" t="str">
        <f t="shared" si="14"/>
        <v/>
      </c>
      <c r="AO35" s="33" t="str">
        <f t="shared" si="15"/>
        <v/>
      </c>
      <c r="AP35" s="33" t="str">
        <f t="shared" si="16"/>
        <v/>
      </c>
      <c r="AQ35" s="34" t="str">
        <f t="shared" si="17"/>
        <v/>
      </c>
      <c r="AR35" s="26"/>
    </row>
    <row r="36" spans="12:44">
      <c r="L36" s="3" t="s">
        <v>134</v>
      </c>
      <c r="M36" s="18">
        <v>32</v>
      </c>
      <c r="N36" s="18" t="s">
        <v>47</v>
      </c>
      <c r="O36" s="23">
        <v>2.2000000000000002</v>
      </c>
      <c r="P36" s="24" t="str">
        <f t="shared" si="0"/>
        <v/>
      </c>
      <c r="Q36" s="24">
        <f t="shared" si="1"/>
        <v>2.2000000000000002</v>
      </c>
      <c r="R36" s="24" t="str">
        <f t="shared" si="2"/>
        <v/>
      </c>
      <c r="S36" s="26">
        <v>0.33</v>
      </c>
      <c r="T36" s="18" t="str">
        <f t="shared" si="7"/>
        <v>低・中木</v>
      </c>
      <c r="U36" s="26" t="s">
        <v>8</v>
      </c>
      <c r="V36" s="33" t="str">
        <f t="shared" si="3"/>
        <v/>
      </c>
      <c r="W36" s="34" t="str">
        <f t="shared" si="4"/>
        <v/>
      </c>
      <c r="X36" s="33">
        <f t="shared" si="5"/>
        <v>2.2000000000000002</v>
      </c>
      <c r="Y36" s="33" t="str">
        <f t="shared" si="8"/>
        <v/>
      </c>
      <c r="Z36" s="34" t="str">
        <f t="shared" si="9"/>
        <v/>
      </c>
      <c r="AA36" s="26" t="s">
        <v>51</v>
      </c>
      <c r="AB36" s="27"/>
      <c r="AC36" s="44"/>
      <c r="AD36" s="18"/>
      <c r="AE36" s="18"/>
      <c r="AF36" s="23"/>
      <c r="AG36" s="24"/>
      <c r="AH36" s="24"/>
      <c r="AI36" s="24"/>
      <c r="AJ36" s="26"/>
      <c r="AK36" s="18"/>
      <c r="AL36" s="26"/>
      <c r="AM36" s="33" t="str">
        <f t="shared" si="6"/>
        <v/>
      </c>
      <c r="AN36" s="34" t="str">
        <f t="shared" si="14"/>
        <v/>
      </c>
      <c r="AO36" s="33" t="str">
        <f t="shared" si="15"/>
        <v/>
      </c>
      <c r="AP36" s="33" t="str">
        <f t="shared" si="16"/>
        <v/>
      </c>
      <c r="AQ36" s="34" t="str">
        <f t="shared" si="17"/>
        <v/>
      </c>
      <c r="AR36" s="26"/>
    </row>
    <row r="37" spans="12:44" ht="12" customHeight="1">
      <c r="L37" s="3" t="s">
        <v>134</v>
      </c>
      <c r="M37" s="18">
        <v>33</v>
      </c>
      <c r="N37" s="18" t="s">
        <v>61</v>
      </c>
      <c r="O37" s="23">
        <v>2.15</v>
      </c>
      <c r="P37" s="24" t="str">
        <f t="shared" ref="P37:P67" si="18">IF(L37="○",IF(U37="球形",O37,""),"")</f>
        <v/>
      </c>
      <c r="Q37" s="24">
        <f t="shared" ref="Q37:Q67" si="19">IF(L37="○",IF(U37="円筒",O37,""),"")</f>
        <v>2.15</v>
      </c>
      <c r="R37" s="24" t="str">
        <f t="shared" ref="R37:R67" si="20">IF(L37="○",IF(T37="高木",S37,""),"")</f>
        <v/>
      </c>
      <c r="S37" s="26">
        <v>0.37</v>
      </c>
      <c r="T37" s="18" t="str">
        <f t="shared" si="7"/>
        <v>低・中木</v>
      </c>
      <c r="U37" s="26" t="s">
        <v>8</v>
      </c>
      <c r="V37" s="33" t="str">
        <f t="shared" ref="V37:V67" si="21">IF(AA37="防除",IF(T37="高木",S37,""),"")</f>
        <v/>
      </c>
      <c r="W37" s="34" t="str">
        <f t="shared" si="4"/>
        <v/>
      </c>
      <c r="X37" s="33">
        <f t="shared" si="5"/>
        <v>2.15</v>
      </c>
      <c r="Y37" s="33" t="str">
        <f t="shared" si="8"/>
        <v/>
      </c>
      <c r="Z37" s="34" t="str">
        <f t="shared" si="9"/>
        <v/>
      </c>
      <c r="AA37" s="26" t="s">
        <v>51</v>
      </c>
      <c r="AB37" s="27"/>
      <c r="AC37" s="44"/>
      <c r="AD37" s="18"/>
      <c r="AE37" s="18"/>
      <c r="AF37" s="23"/>
      <c r="AG37" s="24"/>
      <c r="AH37" s="24"/>
      <c r="AI37" s="24"/>
      <c r="AJ37" s="26"/>
      <c r="AK37" s="18"/>
      <c r="AL37" s="26"/>
      <c r="AM37" s="33" t="str">
        <f t="shared" ref="AM37:AM67" si="22">IF(AR37="防除",IF(AK37="高木",AJ37,""),"")</f>
        <v/>
      </c>
      <c r="AN37" s="34" t="str">
        <f t="shared" si="14"/>
        <v/>
      </c>
      <c r="AO37" s="33" t="str">
        <f t="shared" si="15"/>
        <v/>
      </c>
      <c r="AP37" s="33" t="str">
        <f t="shared" si="16"/>
        <v/>
      </c>
      <c r="AQ37" s="34" t="str">
        <f t="shared" si="17"/>
        <v/>
      </c>
      <c r="AR37" s="26"/>
    </row>
    <row r="38" spans="12:44">
      <c r="L38" s="3" t="s">
        <v>134</v>
      </c>
      <c r="M38" s="18">
        <v>34</v>
      </c>
      <c r="N38" s="18" t="s">
        <v>46</v>
      </c>
      <c r="O38" s="23">
        <v>1</v>
      </c>
      <c r="P38" s="24" t="str">
        <f t="shared" si="18"/>
        <v/>
      </c>
      <c r="Q38" s="24">
        <f t="shared" si="19"/>
        <v>1</v>
      </c>
      <c r="R38" s="24" t="str">
        <f t="shared" si="20"/>
        <v/>
      </c>
      <c r="S38" s="26">
        <v>0.15</v>
      </c>
      <c r="T38" s="18" t="str">
        <f t="shared" si="7"/>
        <v>低・中木</v>
      </c>
      <c r="U38" s="26" t="s">
        <v>8</v>
      </c>
      <c r="V38" s="33" t="str">
        <f t="shared" si="21"/>
        <v/>
      </c>
      <c r="W38" s="34">
        <f t="shared" si="4"/>
        <v>1</v>
      </c>
      <c r="X38" s="33" t="str">
        <f t="shared" si="5"/>
        <v/>
      </c>
      <c r="Y38" s="33" t="str">
        <f t="shared" si="8"/>
        <v/>
      </c>
      <c r="Z38" s="34" t="str">
        <f t="shared" si="9"/>
        <v/>
      </c>
      <c r="AA38" s="26" t="s">
        <v>51</v>
      </c>
      <c r="AB38" s="27"/>
      <c r="AC38" s="44"/>
      <c r="AD38" s="18"/>
      <c r="AE38" s="18"/>
      <c r="AF38" s="23"/>
      <c r="AG38" s="24"/>
      <c r="AH38" s="24"/>
      <c r="AI38" s="24"/>
      <c r="AJ38" s="26"/>
      <c r="AK38" s="18"/>
      <c r="AL38" s="26"/>
      <c r="AM38" s="33" t="str">
        <f t="shared" si="22"/>
        <v/>
      </c>
      <c r="AN38" s="34" t="str">
        <f t="shared" si="14"/>
        <v/>
      </c>
      <c r="AO38" s="33" t="str">
        <f t="shared" si="15"/>
        <v/>
      </c>
      <c r="AP38" s="33" t="str">
        <f t="shared" si="16"/>
        <v/>
      </c>
      <c r="AQ38" s="34" t="str">
        <f t="shared" si="17"/>
        <v/>
      </c>
      <c r="AR38" s="26"/>
    </row>
    <row r="39" spans="12:44">
      <c r="L39" s="3" t="s">
        <v>134</v>
      </c>
      <c r="M39" s="18">
        <v>35</v>
      </c>
      <c r="N39" s="18" t="s">
        <v>61</v>
      </c>
      <c r="O39" s="23">
        <v>2.2999999999999998</v>
      </c>
      <c r="P39" s="24" t="str">
        <f t="shared" si="18"/>
        <v/>
      </c>
      <c r="Q39" s="24">
        <f t="shared" si="19"/>
        <v>2.2999999999999998</v>
      </c>
      <c r="R39" s="24" t="str">
        <f t="shared" si="20"/>
        <v/>
      </c>
      <c r="S39" s="26">
        <v>0.36</v>
      </c>
      <c r="T39" s="18" t="str">
        <f t="shared" si="7"/>
        <v>低・中木</v>
      </c>
      <c r="U39" s="26" t="s">
        <v>8</v>
      </c>
      <c r="V39" s="33" t="str">
        <f t="shared" si="21"/>
        <v/>
      </c>
      <c r="W39" s="34" t="str">
        <f t="shared" si="4"/>
        <v/>
      </c>
      <c r="X39" s="33">
        <f t="shared" si="5"/>
        <v>2.2999999999999998</v>
      </c>
      <c r="Y39" s="33" t="str">
        <f t="shared" si="8"/>
        <v/>
      </c>
      <c r="Z39" s="34" t="str">
        <f t="shared" si="9"/>
        <v/>
      </c>
      <c r="AA39" s="26" t="s">
        <v>51</v>
      </c>
      <c r="AB39" s="27"/>
      <c r="AC39" s="44"/>
      <c r="AD39" s="18"/>
      <c r="AE39" s="18"/>
      <c r="AF39" s="23"/>
      <c r="AG39" s="24"/>
      <c r="AH39" s="24"/>
      <c r="AI39" s="24"/>
      <c r="AJ39" s="26"/>
      <c r="AK39" s="18"/>
      <c r="AL39" s="26"/>
      <c r="AM39" s="33" t="str">
        <f t="shared" si="22"/>
        <v/>
      </c>
      <c r="AN39" s="34" t="str">
        <f t="shared" si="14"/>
        <v/>
      </c>
      <c r="AO39" s="33" t="str">
        <f t="shared" si="15"/>
        <v/>
      </c>
      <c r="AP39" s="33" t="str">
        <f t="shared" si="16"/>
        <v/>
      </c>
      <c r="AQ39" s="34" t="str">
        <f t="shared" si="17"/>
        <v/>
      </c>
      <c r="AR39" s="26"/>
    </row>
    <row r="40" spans="12:44">
      <c r="L40" s="3" t="s">
        <v>134</v>
      </c>
      <c r="M40" s="18">
        <v>36</v>
      </c>
      <c r="N40" s="18" t="s">
        <v>47</v>
      </c>
      <c r="O40" s="23">
        <v>2.5</v>
      </c>
      <c r="P40" s="24" t="str">
        <f t="shared" si="18"/>
        <v/>
      </c>
      <c r="Q40" s="24">
        <f t="shared" si="19"/>
        <v>2.5</v>
      </c>
      <c r="R40" s="24" t="str">
        <f t="shared" si="20"/>
        <v/>
      </c>
      <c r="S40" s="26">
        <v>0.33</v>
      </c>
      <c r="T40" s="18" t="str">
        <f t="shared" si="7"/>
        <v>低・中木</v>
      </c>
      <c r="U40" s="26" t="s">
        <v>8</v>
      </c>
      <c r="V40" s="33" t="str">
        <f t="shared" si="21"/>
        <v/>
      </c>
      <c r="W40" s="34" t="str">
        <f t="shared" si="4"/>
        <v/>
      </c>
      <c r="X40" s="33">
        <f t="shared" si="5"/>
        <v>2.5</v>
      </c>
      <c r="Y40" s="33" t="str">
        <f t="shared" si="8"/>
        <v/>
      </c>
      <c r="Z40" s="34" t="str">
        <f t="shared" si="9"/>
        <v/>
      </c>
      <c r="AA40" s="26" t="s">
        <v>51</v>
      </c>
      <c r="AB40" s="27"/>
      <c r="AC40" s="44"/>
      <c r="AD40" s="18"/>
      <c r="AE40" s="18"/>
      <c r="AF40" s="23"/>
      <c r="AG40" s="24"/>
      <c r="AH40" s="24"/>
      <c r="AI40" s="24"/>
      <c r="AJ40" s="26"/>
      <c r="AK40" s="18"/>
      <c r="AL40" s="26"/>
      <c r="AM40" s="33" t="str">
        <f t="shared" si="22"/>
        <v/>
      </c>
      <c r="AN40" s="34" t="str">
        <f t="shared" si="14"/>
        <v/>
      </c>
      <c r="AO40" s="33" t="str">
        <f t="shared" si="15"/>
        <v/>
      </c>
      <c r="AP40" s="33" t="str">
        <f t="shared" si="16"/>
        <v/>
      </c>
      <c r="AQ40" s="34" t="str">
        <f t="shared" si="17"/>
        <v/>
      </c>
      <c r="AR40" s="26"/>
    </row>
    <row r="41" spans="12:44">
      <c r="L41" s="3" t="s">
        <v>134</v>
      </c>
      <c r="M41" s="18">
        <v>37</v>
      </c>
      <c r="N41" s="18" t="s">
        <v>61</v>
      </c>
      <c r="O41" s="23">
        <v>2.2999999999999998</v>
      </c>
      <c r="P41" s="24" t="str">
        <f t="shared" si="18"/>
        <v/>
      </c>
      <c r="Q41" s="24">
        <f t="shared" si="19"/>
        <v>2.2999999999999998</v>
      </c>
      <c r="R41" s="24" t="str">
        <f t="shared" si="20"/>
        <v/>
      </c>
      <c r="S41" s="26">
        <v>0.35</v>
      </c>
      <c r="T41" s="18" t="str">
        <f t="shared" si="7"/>
        <v>低・中木</v>
      </c>
      <c r="U41" s="26" t="s">
        <v>8</v>
      </c>
      <c r="V41" s="33" t="str">
        <f t="shared" si="21"/>
        <v/>
      </c>
      <c r="W41" s="34" t="str">
        <f t="shared" si="4"/>
        <v/>
      </c>
      <c r="X41" s="33">
        <f t="shared" si="5"/>
        <v>2.2999999999999998</v>
      </c>
      <c r="Y41" s="33" t="str">
        <f t="shared" si="8"/>
        <v/>
      </c>
      <c r="Z41" s="34" t="str">
        <f t="shared" si="9"/>
        <v/>
      </c>
      <c r="AA41" s="26" t="s">
        <v>51</v>
      </c>
      <c r="AB41" s="27"/>
      <c r="AC41" s="44"/>
      <c r="AD41" s="18"/>
      <c r="AE41" s="18"/>
      <c r="AF41" s="23"/>
      <c r="AG41" s="24"/>
      <c r="AH41" s="24"/>
      <c r="AI41" s="24"/>
      <c r="AJ41" s="26"/>
      <c r="AK41" s="18"/>
      <c r="AL41" s="26"/>
      <c r="AM41" s="33" t="str">
        <f t="shared" si="22"/>
        <v/>
      </c>
      <c r="AN41" s="34" t="str">
        <f t="shared" si="14"/>
        <v/>
      </c>
      <c r="AO41" s="33" t="str">
        <f t="shared" si="15"/>
        <v/>
      </c>
      <c r="AP41" s="33" t="str">
        <f t="shared" si="16"/>
        <v/>
      </c>
      <c r="AQ41" s="34" t="str">
        <f t="shared" si="17"/>
        <v/>
      </c>
      <c r="AR41" s="26"/>
    </row>
    <row r="42" spans="12:44">
      <c r="L42" s="3" t="s">
        <v>134</v>
      </c>
      <c r="M42" s="18">
        <v>38</v>
      </c>
      <c r="N42" s="18" t="s">
        <v>46</v>
      </c>
      <c r="O42" s="23">
        <v>1.4</v>
      </c>
      <c r="P42" s="24" t="str">
        <f t="shared" si="18"/>
        <v/>
      </c>
      <c r="Q42" s="24">
        <f t="shared" si="19"/>
        <v>1.4</v>
      </c>
      <c r="R42" s="24" t="str">
        <f t="shared" si="20"/>
        <v/>
      </c>
      <c r="S42" s="26">
        <v>0.17</v>
      </c>
      <c r="T42" s="18" t="str">
        <f t="shared" si="7"/>
        <v>低・中木</v>
      </c>
      <c r="U42" s="26" t="s">
        <v>8</v>
      </c>
      <c r="V42" s="33" t="str">
        <f t="shared" si="21"/>
        <v/>
      </c>
      <c r="W42" s="34">
        <f t="shared" si="4"/>
        <v>1.4</v>
      </c>
      <c r="X42" s="33" t="str">
        <f t="shared" si="5"/>
        <v/>
      </c>
      <c r="Y42" s="33" t="str">
        <f t="shared" si="8"/>
        <v/>
      </c>
      <c r="Z42" s="34" t="str">
        <f t="shared" si="9"/>
        <v/>
      </c>
      <c r="AA42" s="26" t="s">
        <v>51</v>
      </c>
      <c r="AB42" s="27"/>
      <c r="AC42" s="44"/>
      <c r="AD42" s="18"/>
      <c r="AE42" s="18"/>
      <c r="AF42" s="23"/>
      <c r="AG42" s="24"/>
      <c r="AH42" s="24"/>
      <c r="AI42" s="24"/>
      <c r="AJ42" s="26"/>
      <c r="AK42" s="18"/>
      <c r="AL42" s="26"/>
      <c r="AM42" s="33" t="str">
        <f t="shared" si="22"/>
        <v/>
      </c>
      <c r="AN42" s="34" t="str">
        <f t="shared" si="14"/>
        <v/>
      </c>
      <c r="AO42" s="33" t="str">
        <f t="shared" si="15"/>
        <v/>
      </c>
      <c r="AP42" s="33" t="str">
        <f t="shared" si="16"/>
        <v/>
      </c>
      <c r="AQ42" s="34" t="str">
        <f t="shared" si="17"/>
        <v/>
      </c>
      <c r="AR42" s="26"/>
    </row>
    <row r="43" spans="12:44">
      <c r="L43" s="3" t="s">
        <v>134</v>
      </c>
      <c r="M43" s="18">
        <v>39</v>
      </c>
      <c r="N43" s="18" t="s">
        <v>61</v>
      </c>
      <c r="O43" s="23">
        <v>2.0499999999999998</v>
      </c>
      <c r="P43" s="24" t="str">
        <f t="shared" si="18"/>
        <v/>
      </c>
      <c r="Q43" s="24">
        <f t="shared" si="19"/>
        <v>2.0499999999999998</v>
      </c>
      <c r="R43" s="24" t="str">
        <f t="shared" si="20"/>
        <v/>
      </c>
      <c r="S43" s="26">
        <v>0.31</v>
      </c>
      <c r="T43" s="18" t="str">
        <f t="shared" si="7"/>
        <v>低・中木</v>
      </c>
      <c r="U43" s="26" t="s">
        <v>8</v>
      </c>
      <c r="V43" s="33" t="str">
        <f t="shared" si="21"/>
        <v/>
      </c>
      <c r="W43" s="34" t="str">
        <f t="shared" si="4"/>
        <v/>
      </c>
      <c r="X43" s="33">
        <f t="shared" si="5"/>
        <v>2.0499999999999998</v>
      </c>
      <c r="Y43" s="33" t="str">
        <f t="shared" si="8"/>
        <v/>
      </c>
      <c r="Z43" s="34" t="str">
        <f t="shared" si="9"/>
        <v/>
      </c>
      <c r="AA43" s="26" t="s">
        <v>51</v>
      </c>
      <c r="AB43" s="27"/>
      <c r="AC43" s="44"/>
      <c r="AD43" s="18"/>
      <c r="AE43" s="18"/>
      <c r="AF43" s="23"/>
      <c r="AG43" s="24"/>
      <c r="AH43" s="24"/>
      <c r="AI43" s="24"/>
      <c r="AJ43" s="26"/>
      <c r="AK43" s="18"/>
      <c r="AL43" s="26"/>
      <c r="AM43" s="33" t="str">
        <f t="shared" si="22"/>
        <v/>
      </c>
      <c r="AN43" s="34" t="str">
        <f t="shared" si="14"/>
        <v/>
      </c>
      <c r="AO43" s="33" t="str">
        <f t="shared" si="15"/>
        <v/>
      </c>
      <c r="AP43" s="33" t="str">
        <f t="shared" si="16"/>
        <v/>
      </c>
      <c r="AQ43" s="34" t="str">
        <f t="shared" si="17"/>
        <v/>
      </c>
      <c r="AR43" s="26"/>
    </row>
    <row r="44" spans="12:44">
      <c r="L44" s="3" t="s">
        <v>134</v>
      </c>
      <c r="M44" s="18">
        <v>40</v>
      </c>
      <c r="N44" s="18" t="s">
        <v>46</v>
      </c>
      <c r="O44" s="23">
        <v>1.05</v>
      </c>
      <c r="P44" s="24" t="str">
        <f t="shared" si="18"/>
        <v/>
      </c>
      <c r="Q44" s="24">
        <f t="shared" si="19"/>
        <v>1.05</v>
      </c>
      <c r="R44" s="24" t="str">
        <f t="shared" si="20"/>
        <v/>
      </c>
      <c r="S44" s="26">
        <v>0.14000000000000001</v>
      </c>
      <c r="T44" s="18" t="str">
        <f t="shared" si="7"/>
        <v>低・中木</v>
      </c>
      <c r="U44" s="26" t="s">
        <v>8</v>
      </c>
      <c r="V44" s="33" t="str">
        <f t="shared" si="21"/>
        <v/>
      </c>
      <c r="W44" s="34">
        <f t="shared" si="4"/>
        <v>1.05</v>
      </c>
      <c r="X44" s="33" t="str">
        <f t="shared" si="5"/>
        <v/>
      </c>
      <c r="Y44" s="33" t="str">
        <f t="shared" si="8"/>
        <v/>
      </c>
      <c r="Z44" s="34" t="str">
        <f t="shared" si="9"/>
        <v/>
      </c>
      <c r="AA44" s="26" t="s">
        <v>51</v>
      </c>
      <c r="AB44" s="27"/>
      <c r="AC44" s="44"/>
      <c r="AD44" s="18"/>
      <c r="AE44" s="18"/>
      <c r="AF44" s="23"/>
      <c r="AG44" s="24"/>
      <c r="AH44" s="24"/>
      <c r="AI44" s="24"/>
      <c r="AJ44" s="26"/>
      <c r="AK44" s="18"/>
      <c r="AL44" s="18"/>
      <c r="AM44" s="33" t="str">
        <f t="shared" si="22"/>
        <v/>
      </c>
      <c r="AN44" s="34" t="str">
        <f t="shared" si="14"/>
        <v/>
      </c>
      <c r="AO44" s="33" t="str">
        <f t="shared" si="15"/>
        <v/>
      </c>
      <c r="AP44" s="33" t="str">
        <f t="shared" si="16"/>
        <v/>
      </c>
      <c r="AQ44" s="34" t="str">
        <f t="shared" si="17"/>
        <v/>
      </c>
      <c r="AR44" s="18"/>
    </row>
    <row r="45" spans="12:44">
      <c r="L45" s="3" t="s">
        <v>134</v>
      </c>
      <c r="M45" s="18">
        <v>41</v>
      </c>
      <c r="N45" s="18" t="s">
        <v>61</v>
      </c>
      <c r="O45" s="23">
        <v>2.0499999999999998</v>
      </c>
      <c r="P45" s="24" t="str">
        <f t="shared" si="18"/>
        <v/>
      </c>
      <c r="Q45" s="24">
        <f t="shared" si="19"/>
        <v>2.0499999999999998</v>
      </c>
      <c r="R45" s="24" t="str">
        <f t="shared" si="20"/>
        <v/>
      </c>
      <c r="S45" s="26">
        <v>0.35</v>
      </c>
      <c r="T45" s="18" t="str">
        <f t="shared" si="7"/>
        <v>低・中木</v>
      </c>
      <c r="U45" s="26" t="s">
        <v>8</v>
      </c>
      <c r="V45" s="33" t="str">
        <f t="shared" si="21"/>
        <v/>
      </c>
      <c r="W45" s="34" t="str">
        <f t="shared" si="4"/>
        <v/>
      </c>
      <c r="X45" s="33">
        <f t="shared" si="5"/>
        <v>2.0499999999999998</v>
      </c>
      <c r="Y45" s="33" t="str">
        <f t="shared" si="8"/>
        <v/>
      </c>
      <c r="Z45" s="34" t="str">
        <f t="shared" si="9"/>
        <v/>
      </c>
      <c r="AA45" s="26" t="s">
        <v>51</v>
      </c>
      <c r="AB45" s="27"/>
      <c r="AC45" s="44"/>
      <c r="AD45" s="18"/>
      <c r="AE45" s="18"/>
      <c r="AF45" s="23"/>
      <c r="AG45" s="24"/>
      <c r="AH45" s="24"/>
      <c r="AI45" s="24"/>
      <c r="AJ45" s="26"/>
      <c r="AK45" s="18"/>
      <c r="AL45" s="26"/>
      <c r="AM45" s="33" t="str">
        <f t="shared" si="22"/>
        <v/>
      </c>
      <c r="AN45" s="34" t="str">
        <f t="shared" si="14"/>
        <v/>
      </c>
      <c r="AO45" s="33" t="str">
        <f t="shared" si="15"/>
        <v/>
      </c>
      <c r="AP45" s="33" t="str">
        <f t="shared" si="16"/>
        <v/>
      </c>
      <c r="AQ45" s="34" t="str">
        <f t="shared" si="17"/>
        <v/>
      </c>
      <c r="AR45" s="26"/>
    </row>
    <row r="46" spans="12:44" ht="12" customHeight="1">
      <c r="L46" s="3" t="s">
        <v>134</v>
      </c>
      <c r="M46" s="18">
        <v>42</v>
      </c>
      <c r="N46" s="18" t="s">
        <v>47</v>
      </c>
      <c r="O46" s="23">
        <v>1.7</v>
      </c>
      <c r="P46" s="24" t="str">
        <f t="shared" si="18"/>
        <v/>
      </c>
      <c r="Q46" s="24">
        <f t="shared" si="19"/>
        <v>1.7</v>
      </c>
      <c r="R46" s="24" t="str">
        <f t="shared" si="20"/>
        <v/>
      </c>
      <c r="S46" s="26">
        <v>0.36</v>
      </c>
      <c r="T46" s="18" t="str">
        <f t="shared" si="7"/>
        <v>低・中木</v>
      </c>
      <c r="U46" s="26" t="s">
        <v>8</v>
      </c>
      <c r="V46" s="33" t="str">
        <f t="shared" si="21"/>
        <v/>
      </c>
      <c r="W46" s="34" t="str">
        <f t="shared" si="4"/>
        <v/>
      </c>
      <c r="X46" s="33">
        <f t="shared" si="5"/>
        <v>1.7</v>
      </c>
      <c r="Y46" s="33" t="str">
        <f t="shared" si="8"/>
        <v/>
      </c>
      <c r="Z46" s="34" t="str">
        <f t="shared" si="9"/>
        <v/>
      </c>
      <c r="AA46" s="26" t="s">
        <v>51</v>
      </c>
      <c r="AB46" s="27"/>
      <c r="AC46" s="44"/>
      <c r="AD46" s="18"/>
      <c r="AE46" s="18"/>
      <c r="AF46" s="26"/>
      <c r="AG46" s="24"/>
      <c r="AH46" s="24"/>
      <c r="AI46" s="24"/>
      <c r="AJ46" s="26"/>
      <c r="AK46" s="18"/>
      <c r="AL46" s="26"/>
      <c r="AM46" s="33" t="str">
        <f t="shared" si="22"/>
        <v/>
      </c>
      <c r="AN46" s="34" t="str">
        <f t="shared" si="14"/>
        <v/>
      </c>
      <c r="AO46" s="33" t="str">
        <f t="shared" si="15"/>
        <v/>
      </c>
      <c r="AP46" s="33" t="str">
        <f t="shared" si="16"/>
        <v/>
      </c>
      <c r="AQ46" s="34" t="str">
        <f t="shared" si="17"/>
        <v/>
      </c>
      <c r="AR46" s="26"/>
    </row>
    <row r="47" spans="12:44">
      <c r="L47" s="3" t="s">
        <v>134</v>
      </c>
      <c r="M47" s="18">
        <v>43</v>
      </c>
      <c r="N47" s="18" t="s">
        <v>61</v>
      </c>
      <c r="O47" s="23">
        <v>2.1</v>
      </c>
      <c r="P47" s="24" t="str">
        <f t="shared" si="18"/>
        <v/>
      </c>
      <c r="Q47" s="24">
        <f t="shared" si="19"/>
        <v>2.1</v>
      </c>
      <c r="R47" s="24" t="str">
        <f t="shared" si="20"/>
        <v/>
      </c>
      <c r="S47" s="26">
        <v>0.42</v>
      </c>
      <c r="T47" s="18" t="str">
        <f t="shared" si="7"/>
        <v>低・中木</v>
      </c>
      <c r="U47" s="26" t="s">
        <v>8</v>
      </c>
      <c r="V47" s="33" t="str">
        <f t="shared" si="21"/>
        <v/>
      </c>
      <c r="W47" s="34" t="str">
        <f t="shared" si="4"/>
        <v/>
      </c>
      <c r="X47" s="33">
        <f t="shared" si="5"/>
        <v>2.1</v>
      </c>
      <c r="Y47" s="33" t="str">
        <f t="shared" si="8"/>
        <v/>
      </c>
      <c r="Z47" s="34" t="str">
        <f t="shared" si="9"/>
        <v/>
      </c>
      <c r="AA47" s="26" t="s">
        <v>51</v>
      </c>
      <c r="AB47" s="27"/>
      <c r="AC47" s="44"/>
      <c r="AD47" s="18"/>
      <c r="AE47" s="18"/>
      <c r="AF47" s="26"/>
      <c r="AG47" s="24"/>
      <c r="AH47" s="24"/>
      <c r="AI47" s="24"/>
      <c r="AJ47" s="26"/>
      <c r="AK47" s="18"/>
      <c r="AL47" s="26"/>
      <c r="AM47" s="33" t="str">
        <f t="shared" si="22"/>
        <v/>
      </c>
      <c r="AN47" s="34" t="str">
        <f t="shared" si="14"/>
        <v/>
      </c>
      <c r="AO47" s="33" t="str">
        <f t="shared" si="15"/>
        <v/>
      </c>
      <c r="AP47" s="33" t="str">
        <f t="shared" si="16"/>
        <v/>
      </c>
      <c r="AQ47" s="34" t="str">
        <f t="shared" si="17"/>
        <v/>
      </c>
      <c r="AR47" s="26"/>
    </row>
    <row r="48" spans="12:44">
      <c r="L48" s="3" t="s">
        <v>134</v>
      </c>
      <c r="M48" s="18">
        <v>44</v>
      </c>
      <c r="N48" s="18" t="s">
        <v>47</v>
      </c>
      <c r="O48" s="23">
        <v>2</v>
      </c>
      <c r="P48" s="24" t="str">
        <f t="shared" si="18"/>
        <v/>
      </c>
      <c r="Q48" s="24">
        <f t="shared" si="19"/>
        <v>2</v>
      </c>
      <c r="R48" s="24" t="str">
        <f t="shared" si="20"/>
        <v/>
      </c>
      <c r="S48" s="26">
        <v>0.23</v>
      </c>
      <c r="T48" s="18" t="str">
        <f t="shared" si="7"/>
        <v>低・中木</v>
      </c>
      <c r="U48" s="26" t="s">
        <v>8</v>
      </c>
      <c r="V48" s="33" t="str">
        <f t="shared" si="21"/>
        <v/>
      </c>
      <c r="W48" s="34">
        <f t="shared" si="4"/>
        <v>2</v>
      </c>
      <c r="X48" s="33" t="str">
        <f t="shared" si="5"/>
        <v/>
      </c>
      <c r="Y48" s="33" t="str">
        <f t="shared" si="8"/>
        <v/>
      </c>
      <c r="Z48" s="34" t="str">
        <f t="shared" si="9"/>
        <v/>
      </c>
      <c r="AA48" s="26" t="s">
        <v>51</v>
      </c>
      <c r="AB48" s="27"/>
      <c r="AC48" s="44"/>
      <c r="AD48" s="18"/>
      <c r="AE48" s="18"/>
      <c r="AF48" s="26"/>
      <c r="AG48" s="24"/>
      <c r="AH48" s="24"/>
      <c r="AI48" s="24"/>
      <c r="AJ48" s="26"/>
      <c r="AK48" s="18"/>
      <c r="AL48" s="26"/>
      <c r="AM48" s="33" t="str">
        <f t="shared" si="22"/>
        <v/>
      </c>
      <c r="AN48" s="34" t="str">
        <f t="shared" si="14"/>
        <v/>
      </c>
      <c r="AO48" s="33" t="str">
        <f t="shared" si="15"/>
        <v/>
      </c>
      <c r="AP48" s="33" t="str">
        <f t="shared" si="16"/>
        <v/>
      </c>
      <c r="AQ48" s="34" t="str">
        <f t="shared" si="17"/>
        <v/>
      </c>
      <c r="AR48" s="26"/>
    </row>
    <row r="49" spans="12:44">
      <c r="L49" s="3" t="s">
        <v>134</v>
      </c>
      <c r="M49" s="18">
        <v>45</v>
      </c>
      <c r="N49" s="18" t="s">
        <v>61</v>
      </c>
      <c r="O49" s="23">
        <v>2</v>
      </c>
      <c r="P49" s="24" t="str">
        <f t="shared" si="18"/>
        <v/>
      </c>
      <c r="Q49" s="24">
        <f t="shared" si="19"/>
        <v>2</v>
      </c>
      <c r="R49" s="24" t="str">
        <f t="shared" si="20"/>
        <v/>
      </c>
      <c r="S49" s="26">
        <v>0.42</v>
      </c>
      <c r="T49" s="18" t="str">
        <f t="shared" si="7"/>
        <v>低・中木</v>
      </c>
      <c r="U49" s="26" t="s">
        <v>8</v>
      </c>
      <c r="V49" s="33" t="str">
        <f t="shared" si="21"/>
        <v/>
      </c>
      <c r="W49" s="34" t="str">
        <f t="shared" si="4"/>
        <v/>
      </c>
      <c r="X49" s="33">
        <f t="shared" si="5"/>
        <v>2</v>
      </c>
      <c r="Y49" s="33" t="str">
        <f t="shared" si="8"/>
        <v/>
      </c>
      <c r="Z49" s="34" t="str">
        <f t="shared" si="9"/>
        <v/>
      </c>
      <c r="AA49" s="26" t="s">
        <v>51</v>
      </c>
      <c r="AB49" s="27"/>
      <c r="AC49" s="44"/>
      <c r="AD49" s="18"/>
      <c r="AE49" s="18"/>
      <c r="AF49" s="26"/>
      <c r="AG49" s="24"/>
      <c r="AH49" s="24"/>
      <c r="AI49" s="24"/>
      <c r="AJ49" s="26"/>
      <c r="AK49" s="18"/>
      <c r="AL49" s="26"/>
      <c r="AM49" s="33" t="str">
        <f t="shared" si="22"/>
        <v/>
      </c>
      <c r="AN49" s="34" t="str">
        <f t="shared" si="14"/>
        <v/>
      </c>
      <c r="AO49" s="33" t="str">
        <f t="shared" si="15"/>
        <v/>
      </c>
      <c r="AP49" s="33" t="str">
        <f t="shared" si="16"/>
        <v/>
      </c>
      <c r="AQ49" s="34" t="str">
        <f t="shared" si="17"/>
        <v/>
      </c>
      <c r="AR49" s="26"/>
    </row>
    <row r="50" spans="12:44">
      <c r="L50" s="3"/>
      <c r="M50" s="18"/>
      <c r="N50" s="18"/>
      <c r="O50" s="23" t="s">
        <v>154</v>
      </c>
      <c r="P50" s="24"/>
      <c r="Q50" s="24"/>
      <c r="R50" s="24"/>
      <c r="S50" s="26" t="s">
        <v>154</v>
      </c>
      <c r="T50" s="18"/>
      <c r="U50" s="26"/>
      <c r="V50" s="33"/>
      <c r="W50" s="34"/>
      <c r="X50" s="33"/>
      <c r="Y50" s="33"/>
      <c r="Z50" s="34"/>
      <c r="AA50" s="26"/>
      <c r="AB50" s="27"/>
      <c r="AC50" s="44"/>
      <c r="AD50" s="18"/>
      <c r="AE50" s="18"/>
      <c r="AF50" s="26"/>
      <c r="AG50" s="24"/>
      <c r="AH50" s="24"/>
      <c r="AI50" s="24"/>
      <c r="AJ50" s="26"/>
      <c r="AK50" s="18"/>
      <c r="AL50" s="26"/>
      <c r="AM50" s="33" t="str">
        <f t="shared" si="22"/>
        <v/>
      </c>
      <c r="AN50" s="34" t="str">
        <f t="shared" si="14"/>
        <v/>
      </c>
      <c r="AO50" s="33" t="str">
        <f t="shared" si="15"/>
        <v/>
      </c>
      <c r="AP50" s="33" t="str">
        <f t="shared" si="16"/>
        <v/>
      </c>
      <c r="AQ50" s="34" t="str">
        <f t="shared" si="17"/>
        <v/>
      </c>
      <c r="AR50" s="26"/>
    </row>
    <row r="51" spans="12:44">
      <c r="L51" s="3" t="s">
        <v>134</v>
      </c>
      <c r="M51" s="18">
        <v>47</v>
      </c>
      <c r="N51" s="18" t="s">
        <v>61</v>
      </c>
      <c r="O51" s="23">
        <v>1.8</v>
      </c>
      <c r="P51" s="24" t="str">
        <f t="shared" si="18"/>
        <v/>
      </c>
      <c r="Q51" s="24">
        <f t="shared" si="19"/>
        <v>1.8</v>
      </c>
      <c r="R51" s="24" t="str">
        <f t="shared" si="20"/>
        <v/>
      </c>
      <c r="S51" s="26">
        <v>0.24</v>
      </c>
      <c r="T51" s="18" t="str">
        <f t="shared" si="7"/>
        <v>低・中木</v>
      </c>
      <c r="U51" s="26" t="s">
        <v>8</v>
      </c>
      <c r="V51" s="33" t="str">
        <f t="shared" si="21"/>
        <v/>
      </c>
      <c r="W51" s="34">
        <f t="shared" si="4"/>
        <v>1.8</v>
      </c>
      <c r="X51" s="33" t="str">
        <f t="shared" si="5"/>
        <v/>
      </c>
      <c r="Y51" s="33" t="str">
        <f t="shared" si="8"/>
        <v/>
      </c>
      <c r="Z51" s="34" t="str">
        <f t="shared" si="9"/>
        <v/>
      </c>
      <c r="AA51" s="26" t="s">
        <v>51</v>
      </c>
      <c r="AB51" s="27"/>
      <c r="AC51" s="44"/>
      <c r="AD51" s="18"/>
      <c r="AE51" s="18"/>
      <c r="AF51" s="26"/>
      <c r="AG51" s="24"/>
      <c r="AH51" s="24"/>
      <c r="AI51" s="24"/>
      <c r="AJ51" s="26"/>
      <c r="AK51" s="18"/>
      <c r="AL51" s="26"/>
      <c r="AM51" s="33" t="str">
        <f t="shared" si="22"/>
        <v/>
      </c>
      <c r="AN51" s="34" t="str">
        <f t="shared" si="14"/>
        <v/>
      </c>
      <c r="AO51" s="33" t="str">
        <f t="shared" si="15"/>
        <v/>
      </c>
      <c r="AP51" s="33" t="str">
        <f t="shared" si="16"/>
        <v/>
      </c>
      <c r="AQ51" s="34" t="str">
        <f t="shared" si="17"/>
        <v/>
      </c>
      <c r="AR51" s="26"/>
    </row>
    <row r="52" spans="12:44">
      <c r="L52" s="3" t="s">
        <v>134</v>
      </c>
      <c r="M52" s="18">
        <v>48</v>
      </c>
      <c r="N52" s="18" t="s">
        <v>47</v>
      </c>
      <c r="O52" s="23">
        <v>2</v>
      </c>
      <c r="P52" s="24" t="str">
        <f t="shared" si="18"/>
        <v/>
      </c>
      <c r="Q52" s="24">
        <f t="shared" si="19"/>
        <v>2</v>
      </c>
      <c r="R52" s="24" t="str">
        <f t="shared" si="20"/>
        <v/>
      </c>
      <c r="S52" s="26">
        <v>0.21</v>
      </c>
      <c r="T52" s="18" t="str">
        <f t="shared" si="7"/>
        <v>低・中木</v>
      </c>
      <c r="U52" s="26" t="s">
        <v>8</v>
      </c>
      <c r="V52" s="33" t="str">
        <f t="shared" si="21"/>
        <v/>
      </c>
      <c r="W52" s="34">
        <f t="shared" si="4"/>
        <v>2</v>
      </c>
      <c r="X52" s="33" t="str">
        <f t="shared" si="5"/>
        <v/>
      </c>
      <c r="Y52" s="33" t="str">
        <f t="shared" si="8"/>
        <v/>
      </c>
      <c r="Z52" s="34" t="str">
        <f t="shared" si="9"/>
        <v/>
      </c>
      <c r="AA52" s="26" t="s">
        <v>51</v>
      </c>
      <c r="AB52" s="27"/>
      <c r="AC52" s="44"/>
      <c r="AD52" s="18"/>
      <c r="AE52" s="18"/>
      <c r="AF52" s="26"/>
      <c r="AG52" s="24"/>
      <c r="AH52" s="24"/>
      <c r="AI52" s="24"/>
      <c r="AJ52" s="26"/>
      <c r="AK52" s="18"/>
      <c r="AL52" s="26"/>
      <c r="AM52" s="33" t="str">
        <f t="shared" si="22"/>
        <v/>
      </c>
      <c r="AN52" s="34" t="str">
        <f t="shared" si="14"/>
        <v/>
      </c>
      <c r="AO52" s="33" t="str">
        <f t="shared" si="15"/>
        <v/>
      </c>
      <c r="AP52" s="33" t="str">
        <f t="shared" si="16"/>
        <v/>
      </c>
      <c r="AQ52" s="34" t="str">
        <f t="shared" si="17"/>
        <v/>
      </c>
      <c r="AR52" s="26"/>
    </row>
    <row r="53" spans="12:44">
      <c r="L53" s="3" t="s">
        <v>134</v>
      </c>
      <c r="M53" s="18">
        <v>49</v>
      </c>
      <c r="N53" s="18" t="s">
        <v>61</v>
      </c>
      <c r="O53" s="23">
        <v>2.2000000000000002</v>
      </c>
      <c r="P53" s="24" t="str">
        <f t="shared" si="18"/>
        <v/>
      </c>
      <c r="Q53" s="24">
        <f t="shared" si="19"/>
        <v>2.2000000000000002</v>
      </c>
      <c r="R53" s="24" t="str">
        <f t="shared" si="20"/>
        <v/>
      </c>
      <c r="S53" s="26">
        <v>0.37</v>
      </c>
      <c r="T53" s="18" t="str">
        <f t="shared" si="7"/>
        <v>低・中木</v>
      </c>
      <c r="U53" s="26" t="s">
        <v>8</v>
      </c>
      <c r="V53" s="33" t="str">
        <f t="shared" si="21"/>
        <v/>
      </c>
      <c r="W53" s="34" t="str">
        <f t="shared" si="4"/>
        <v/>
      </c>
      <c r="X53" s="33">
        <f t="shared" si="5"/>
        <v>2.2000000000000002</v>
      </c>
      <c r="Y53" s="33" t="str">
        <f t="shared" si="8"/>
        <v/>
      </c>
      <c r="Z53" s="34" t="str">
        <f t="shared" si="9"/>
        <v/>
      </c>
      <c r="AA53" s="26" t="s">
        <v>51</v>
      </c>
      <c r="AB53" s="27"/>
      <c r="AC53" s="44"/>
      <c r="AD53" s="18"/>
      <c r="AE53" s="18"/>
      <c r="AF53" s="26"/>
      <c r="AG53" s="24"/>
      <c r="AH53" s="24"/>
      <c r="AI53" s="24"/>
      <c r="AJ53" s="26"/>
      <c r="AK53" s="18"/>
      <c r="AL53" s="26"/>
      <c r="AM53" s="33" t="str">
        <f t="shared" si="22"/>
        <v/>
      </c>
      <c r="AN53" s="34" t="str">
        <f t="shared" si="14"/>
        <v/>
      </c>
      <c r="AO53" s="33" t="str">
        <f t="shared" si="15"/>
        <v/>
      </c>
      <c r="AP53" s="33" t="str">
        <f t="shared" si="16"/>
        <v/>
      </c>
      <c r="AQ53" s="34" t="str">
        <f t="shared" si="17"/>
        <v/>
      </c>
      <c r="AR53" s="26"/>
    </row>
    <row r="54" spans="12:44">
      <c r="L54" s="3"/>
      <c r="M54" s="18"/>
      <c r="N54" s="18"/>
      <c r="O54" s="23" t="s">
        <v>154</v>
      </c>
      <c r="P54" s="24"/>
      <c r="Q54" s="24"/>
      <c r="R54" s="24"/>
      <c r="S54" s="26" t="s">
        <v>154</v>
      </c>
      <c r="T54" s="18"/>
      <c r="U54" s="26"/>
      <c r="V54" s="33"/>
      <c r="W54" s="34"/>
      <c r="X54" s="33"/>
      <c r="Y54" s="33"/>
      <c r="Z54" s="34"/>
      <c r="AA54" s="26"/>
      <c r="AB54" s="27"/>
      <c r="AC54" s="44"/>
      <c r="AD54" s="18"/>
      <c r="AE54" s="18"/>
      <c r="AF54" s="26"/>
      <c r="AG54" s="24"/>
      <c r="AH54" s="24"/>
      <c r="AI54" s="24"/>
      <c r="AJ54" s="26"/>
      <c r="AK54" s="18"/>
      <c r="AL54" s="26"/>
      <c r="AM54" s="33" t="str">
        <f t="shared" si="22"/>
        <v/>
      </c>
      <c r="AN54" s="34" t="str">
        <f t="shared" si="14"/>
        <v/>
      </c>
      <c r="AO54" s="33" t="str">
        <f t="shared" si="15"/>
        <v/>
      </c>
      <c r="AP54" s="33" t="str">
        <f t="shared" si="16"/>
        <v/>
      </c>
      <c r="AQ54" s="34" t="str">
        <f t="shared" si="17"/>
        <v/>
      </c>
      <c r="AR54" s="26"/>
    </row>
    <row r="55" spans="12:44">
      <c r="L55" s="3" t="s">
        <v>134</v>
      </c>
      <c r="M55" s="18">
        <v>51</v>
      </c>
      <c r="N55" s="18" t="s">
        <v>61</v>
      </c>
      <c r="O55" s="23">
        <v>2.1</v>
      </c>
      <c r="P55" s="24" t="str">
        <f t="shared" si="18"/>
        <v/>
      </c>
      <c r="Q55" s="24">
        <f t="shared" si="19"/>
        <v>2.1</v>
      </c>
      <c r="R55" s="24" t="str">
        <f t="shared" si="20"/>
        <v/>
      </c>
      <c r="S55" s="26">
        <v>0.35</v>
      </c>
      <c r="T55" s="18" t="str">
        <f t="shared" si="7"/>
        <v>低・中木</v>
      </c>
      <c r="U55" s="26" t="s">
        <v>8</v>
      </c>
      <c r="V55" s="33" t="str">
        <f t="shared" si="21"/>
        <v/>
      </c>
      <c r="W55" s="34" t="str">
        <f t="shared" si="4"/>
        <v/>
      </c>
      <c r="X55" s="33">
        <f t="shared" si="5"/>
        <v>2.1</v>
      </c>
      <c r="Y55" s="33" t="str">
        <f t="shared" si="8"/>
        <v/>
      </c>
      <c r="Z55" s="34" t="str">
        <f t="shared" si="9"/>
        <v/>
      </c>
      <c r="AA55" s="26" t="s">
        <v>51</v>
      </c>
      <c r="AB55" s="27"/>
      <c r="AC55" s="44"/>
      <c r="AD55" s="18"/>
      <c r="AE55" s="18"/>
      <c r="AF55" s="26"/>
      <c r="AG55" s="24"/>
      <c r="AH55" s="24"/>
      <c r="AI55" s="24"/>
      <c r="AJ55" s="26"/>
      <c r="AK55" s="18"/>
      <c r="AL55" s="26"/>
      <c r="AM55" s="33" t="str">
        <f t="shared" si="22"/>
        <v/>
      </c>
      <c r="AN55" s="34" t="str">
        <f t="shared" si="14"/>
        <v/>
      </c>
      <c r="AO55" s="33" t="str">
        <f t="shared" si="15"/>
        <v/>
      </c>
      <c r="AP55" s="33" t="str">
        <f t="shared" si="16"/>
        <v/>
      </c>
      <c r="AQ55" s="34" t="str">
        <f t="shared" si="17"/>
        <v/>
      </c>
      <c r="AR55" s="26"/>
    </row>
    <row r="56" spans="12:44">
      <c r="L56" s="3" t="s">
        <v>134</v>
      </c>
      <c r="M56" s="18">
        <v>52</v>
      </c>
      <c r="N56" s="18" t="s">
        <v>60</v>
      </c>
      <c r="O56" s="23">
        <v>2</v>
      </c>
      <c r="P56" s="24" t="str">
        <f t="shared" si="18"/>
        <v/>
      </c>
      <c r="Q56" s="24">
        <f t="shared" si="19"/>
        <v>2</v>
      </c>
      <c r="R56" s="24" t="str">
        <f t="shared" si="20"/>
        <v/>
      </c>
      <c r="S56" s="26">
        <v>0.32</v>
      </c>
      <c r="T56" s="18" t="str">
        <f t="shared" si="7"/>
        <v>低・中木</v>
      </c>
      <c r="U56" s="26" t="s">
        <v>8</v>
      </c>
      <c r="V56" s="33" t="str">
        <f t="shared" si="21"/>
        <v/>
      </c>
      <c r="W56" s="34" t="str">
        <f t="shared" si="4"/>
        <v/>
      </c>
      <c r="X56" s="33">
        <f t="shared" si="5"/>
        <v>2</v>
      </c>
      <c r="Y56" s="33" t="str">
        <f t="shared" si="8"/>
        <v/>
      </c>
      <c r="Z56" s="34" t="str">
        <f t="shared" si="9"/>
        <v/>
      </c>
      <c r="AA56" s="26" t="s">
        <v>51</v>
      </c>
      <c r="AB56" s="27"/>
      <c r="AC56" s="44"/>
      <c r="AD56" s="18"/>
      <c r="AE56" s="18"/>
      <c r="AF56" s="26"/>
      <c r="AG56" s="24"/>
      <c r="AH56" s="24"/>
      <c r="AI56" s="24"/>
      <c r="AJ56" s="26"/>
      <c r="AK56" s="18"/>
      <c r="AL56" s="26"/>
      <c r="AM56" s="33" t="str">
        <f t="shared" si="22"/>
        <v/>
      </c>
      <c r="AN56" s="34" t="str">
        <f t="shared" si="14"/>
        <v/>
      </c>
      <c r="AO56" s="33" t="str">
        <f t="shared" si="15"/>
        <v/>
      </c>
      <c r="AP56" s="33" t="str">
        <f t="shared" si="16"/>
        <v/>
      </c>
      <c r="AQ56" s="34" t="str">
        <f t="shared" si="17"/>
        <v/>
      </c>
      <c r="AR56" s="26"/>
    </row>
    <row r="57" spans="12:44">
      <c r="L57" s="3" t="s">
        <v>134</v>
      </c>
      <c r="M57" s="18">
        <v>53</v>
      </c>
      <c r="N57" s="18" t="s">
        <v>61</v>
      </c>
      <c r="O57" s="23">
        <v>2</v>
      </c>
      <c r="P57" s="24" t="str">
        <f t="shared" si="18"/>
        <v/>
      </c>
      <c r="Q57" s="24">
        <f t="shared" si="19"/>
        <v>2</v>
      </c>
      <c r="R57" s="24" t="str">
        <f t="shared" si="20"/>
        <v/>
      </c>
      <c r="S57" s="26">
        <v>0.12</v>
      </c>
      <c r="T57" s="18" t="str">
        <f t="shared" si="7"/>
        <v>低・中木</v>
      </c>
      <c r="U57" s="26" t="s">
        <v>8</v>
      </c>
      <c r="V57" s="33" t="str">
        <f t="shared" si="21"/>
        <v/>
      </c>
      <c r="W57" s="34">
        <f t="shared" si="4"/>
        <v>2</v>
      </c>
      <c r="X57" s="33" t="str">
        <f t="shared" si="5"/>
        <v/>
      </c>
      <c r="Y57" s="33" t="str">
        <f t="shared" si="8"/>
        <v/>
      </c>
      <c r="Z57" s="34" t="str">
        <f t="shared" si="9"/>
        <v/>
      </c>
      <c r="AA57" s="26" t="s">
        <v>51</v>
      </c>
      <c r="AB57" s="27"/>
      <c r="AC57" s="44"/>
      <c r="AD57" s="18"/>
      <c r="AE57" s="18"/>
      <c r="AF57" s="26"/>
      <c r="AG57" s="24"/>
      <c r="AH57" s="24"/>
      <c r="AI57" s="24"/>
      <c r="AJ57" s="26"/>
      <c r="AK57" s="18"/>
      <c r="AL57" s="26"/>
      <c r="AM57" s="33" t="str">
        <f t="shared" si="22"/>
        <v/>
      </c>
      <c r="AN57" s="34" t="str">
        <f t="shared" si="14"/>
        <v/>
      </c>
      <c r="AO57" s="33" t="str">
        <f t="shared" si="15"/>
        <v/>
      </c>
      <c r="AP57" s="33" t="str">
        <f t="shared" si="16"/>
        <v/>
      </c>
      <c r="AQ57" s="34" t="str">
        <f t="shared" si="17"/>
        <v/>
      </c>
      <c r="AR57" s="26"/>
    </row>
    <row r="58" spans="12:44">
      <c r="L58" s="3" t="s">
        <v>134</v>
      </c>
      <c r="M58" s="18">
        <v>54</v>
      </c>
      <c r="N58" s="18" t="s">
        <v>46</v>
      </c>
      <c r="O58" s="23">
        <v>1.5</v>
      </c>
      <c r="P58" s="24" t="str">
        <f t="shared" si="18"/>
        <v/>
      </c>
      <c r="Q58" s="24">
        <f t="shared" si="19"/>
        <v>1.5</v>
      </c>
      <c r="R58" s="24" t="str">
        <f t="shared" si="20"/>
        <v/>
      </c>
      <c r="S58" s="26">
        <v>0.3</v>
      </c>
      <c r="T58" s="18" t="str">
        <f t="shared" si="7"/>
        <v>低・中木</v>
      </c>
      <c r="U58" s="26" t="s">
        <v>8</v>
      </c>
      <c r="V58" s="33" t="str">
        <f t="shared" si="21"/>
        <v/>
      </c>
      <c r="W58" s="34" t="str">
        <f t="shared" si="4"/>
        <v/>
      </c>
      <c r="X58" s="33">
        <f t="shared" si="5"/>
        <v>1.5</v>
      </c>
      <c r="Y58" s="33" t="str">
        <f t="shared" si="8"/>
        <v/>
      </c>
      <c r="Z58" s="34" t="str">
        <f t="shared" si="9"/>
        <v/>
      </c>
      <c r="AA58" s="26" t="s">
        <v>51</v>
      </c>
      <c r="AB58" s="27"/>
      <c r="AC58" s="44"/>
      <c r="AD58" s="18"/>
      <c r="AE58" s="18"/>
      <c r="AF58" s="26"/>
      <c r="AG58" s="24"/>
      <c r="AH58" s="24"/>
      <c r="AI58" s="24"/>
      <c r="AJ58" s="26"/>
      <c r="AK58" s="18"/>
      <c r="AL58" s="26"/>
      <c r="AM58" s="33" t="str">
        <f t="shared" si="22"/>
        <v/>
      </c>
      <c r="AN58" s="34" t="str">
        <f t="shared" si="14"/>
        <v/>
      </c>
      <c r="AO58" s="33" t="str">
        <f t="shared" si="15"/>
        <v/>
      </c>
      <c r="AP58" s="33" t="str">
        <f t="shared" si="16"/>
        <v/>
      </c>
      <c r="AQ58" s="34" t="str">
        <f t="shared" si="17"/>
        <v/>
      </c>
      <c r="AR58" s="26"/>
    </row>
    <row r="59" spans="12:44">
      <c r="L59" s="3" t="s">
        <v>134</v>
      </c>
      <c r="M59" s="18">
        <v>55</v>
      </c>
      <c r="N59" s="18" t="s">
        <v>61</v>
      </c>
      <c r="O59" s="23">
        <v>1.85</v>
      </c>
      <c r="P59" s="24" t="str">
        <f t="shared" si="18"/>
        <v/>
      </c>
      <c r="Q59" s="24">
        <f t="shared" si="19"/>
        <v>1.85</v>
      </c>
      <c r="R59" s="24" t="str">
        <f t="shared" si="20"/>
        <v/>
      </c>
      <c r="S59" s="26">
        <v>0.13</v>
      </c>
      <c r="T59" s="18" t="str">
        <f t="shared" si="7"/>
        <v>低・中木</v>
      </c>
      <c r="U59" s="26" t="s">
        <v>8</v>
      </c>
      <c r="V59" s="33" t="str">
        <f t="shared" si="21"/>
        <v/>
      </c>
      <c r="W59" s="34">
        <f t="shared" si="4"/>
        <v>1.85</v>
      </c>
      <c r="X59" s="33" t="str">
        <f t="shared" si="5"/>
        <v/>
      </c>
      <c r="Y59" s="33" t="str">
        <f t="shared" si="8"/>
        <v/>
      </c>
      <c r="Z59" s="34" t="str">
        <f t="shared" si="9"/>
        <v/>
      </c>
      <c r="AA59" s="26" t="s">
        <v>51</v>
      </c>
      <c r="AB59" s="27"/>
      <c r="AC59" s="44"/>
      <c r="AD59" s="18"/>
      <c r="AE59" s="18"/>
      <c r="AF59" s="26"/>
      <c r="AG59" s="24"/>
      <c r="AH59" s="24"/>
      <c r="AI59" s="24"/>
      <c r="AJ59" s="26"/>
      <c r="AK59" s="18"/>
      <c r="AL59" s="26"/>
      <c r="AM59" s="33" t="str">
        <f t="shared" si="22"/>
        <v/>
      </c>
      <c r="AN59" s="34" t="str">
        <f t="shared" si="14"/>
        <v/>
      </c>
      <c r="AO59" s="33" t="str">
        <f t="shared" si="15"/>
        <v/>
      </c>
      <c r="AP59" s="33" t="str">
        <f t="shared" si="16"/>
        <v/>
      </c>
      <c r="AQ59" s="34" t="str">
        <f t="shared" si="17"/>
        <v/>
      </c>
      <c r="AR59" s="26"/>
    </row>
    <row r="60" spans="12:44">
      <c r="L60" s="3" t="s">
        <v>134</v>
      </c>
      <c r="M60" s="18">
        <v>56</v>
      </c>
      <c r="N60" s="18" t="s">
        <v>46</v>
      </c>
      <c r="O60" s="23">
        <v>1.5</v>
      </c>
      <c r="P60" s="24" t="str">
        <f t="shared" si="18"/>
        <v/>
      </c>
      <c r="Q60" s="24">
        <f t="shared" si="19"/>
        <v>1.5</v>
      </c>
      <c r="R60" s="24" t="str">
        <f t="shared" si="20"/>
        <v/>
      </c>
      <c r="S60" s="26">
        <v>0.3</v>
      </c>
      <c r="T60" s="18" t="str">
        <f t="shared" si="7"/>
        <v>低・中木</v>
      </c>
      <c r="U60" s="26" t="s">
        <v>8</v>
      </c>
      <c r="V60" s="33" t="str">
        <f t="shared" si="21"/>
        <v/>
      </c>
      <c r="W60" s="34" t="str">
        <f t="shared" si="4"/>
        <v/>
      </c>
      <c r="X60" s="33">
        <f t="shared" si="5"/>
        <v>1.5</v>
      </c>
      <c r="Y60" s="33" t="str">
        <f t="shared" si="8"/>
        <v/>
      </c>
      <c r="Z60" s="34" t="str">
        <f t="shared" si="9"/>
        <v/>
      </c>
      <c r="AA60" s="26" t="s">
        <v>51</v>
      </c>
      <c r="AB60" s="27"/>
      <c r="AC60" s="44"/>
      <c r="AD60" s="18"/>
      <c r="AE60" s="18"/>
      <c r="AF60" s="26"/>
      <c r="AG60" s="24"/>
      <c r="AH60" s="24"/>
      <c r="AI60" s="24"/>
      <c r="AJ60" s="26"/>
      <c r="AK60" s="18"/>
      <c r="AL60" s="26"/>
      <c r="AM60" s="33" t="str">
        <f t="shared" si="22"/>
        <v/>
      </c>
      <c r="AN60" s="34" t="str">
        <f t="shared" si="14"/>
        <v/>
      </c>
      <c r="AO60" s="33" t="str">
        <f t="shared" si="15"/>
        <v/>
      </c>
      <c r="AP60" s="33" t="str">
        <f t="shared" si="16"/>
        <v/>
      </c>
      <c r="AQ60" s="34" t="str">
        <f t="shared" si="17"/>
        <v/>
      </c>
      <c r="AR60" s="26"/>
    </row>
    <row r="61" spans="12:44">
      <c r="L61" s="3" t="s">
        <v>134</v>
      </c>
      <c r="M61" s="18">
        <v>57</v>
      </c>
      <c r="N61" s="18" t="s">
        <v>61</v>
      </c>
      <c r="O61" s="23">
        <v>2</v>
      </c>
      <c r="P61" s="24" t="str">
        <f t="shared" si="18"/>
        <v/>
      </c>
      <c r="Q61" s="24">
        <f t="shared" si="19"/>
        <v>2</v>
      </c>
      <c r="R61" s="24" t="str">
        <f t="shared" si="20"/>
        <v/>
      </c>
      <c r="S61" s="26">
        <v>0.26</v>
      </c>
      <c r="T61" s="18" t="str">
        <f t="shared" si="7"/>
        <v>低・中木</v>
      </c>
      <c r="U61" s="26" t="s">
        <v>8</v>
      </c>
      <c r="V61" s="33" t="str">
        <f t="shared" si="21"/>
        <v/>
      </c>
      <c r="W61" s="34">
        <f t="shared" si="4"/>
        <v>2</v>
      </c>
      <c r="X61" s="33" t="str">
        <f t="shared" si="5"/>
        <v/>
      </c>
      <c r="Y61" s="33" t="str">
        <f t="shared" si="8"/>
        <v/>
      </c>
      <c r="Z61" s="34" t="str">
        <f t="shared" si="9"/>
        <v/>
      </c>
      <c r="AA61" s="26" t="s">
        <v>51</v>
      </c>
      <c r="AB61" s="27"/>
      <c r="AC61" s="44"/>
      <c r="AD61" s="18"/>
      <c r="AE61" s="18"/>
      <c r="AF61" s="26"/>
      <c r="AG61" s="24"/>
      <c r="AH61" s="24"/>
      <c r="AI61" s="24"/>
      <c r="AJ61" s="26"/>
      <c r="AK61" s="18"/>
      <c r="AL61" s="26"/>
      <c r="AM61" s="33" t="str">
        <f t="shared" si="22"/>
        <v/>
      </c>
      <c r="AN61" s="34" t="str">
        <f t="shared" si="14"/>
        <v/>
      </c>
      <c r="AO61" s="33" t="str">
        <f t="shared" si="15"/>
        <v/>
      </c>
      <c r="AP61" s="33" t="str">
        <f t="shared" si="16"/>
        <v/>
      </c>
      <c r="AQ61" s="34" t="str">
        <f t="shared" si="17"/>
        <v/>
      </c>
      <c r="AR61" s="26"/>
    </row>
    <row r="62" spans="12:44">
      <c r="L62" s="3" t="s">
        <v>134</v>
      </c>
      <c r="M62" s="18">
        <v>58</v>
      </c>
      <c r="N62" s="18" t="s">
        <v>46</v>
      </c>
      <c r="O62" s="23">
        <v>2.2999999999999998</v>
      </c>
      <c r="P62" s="24" t="str">
        <f t="shared" si="18"/>
        <v/>
      </c>
      <c r="Q62" s="24">
        <f t="shared" si="19"/>
        <v>2.2999999999999998</v>
      </c>
      <c r="R62" s="24" t="str">
        <f t="shared" si="20"/>
        <v/>
      </c>
      <c r="S62" s="26">
        <v>0.33</v>
      </c>
      <c r="T62" s="18" t="str">
        <f t="shared" si="7"/>
        <v>低・中木</v>
      </c>
      <c r="U62" s="26" t="s">
        <v>8</v>
      </c>
      <c r="V62" s="33" t="str">
        <f t="shared" si="21"/>
        <v/>
      </c>
      <c r="W62" s="34" t="str">
        <f t="shared" si="4"/>
        <v/>
      </c>
      <c r="X62" s="33">
        <f t="shared" si="5"/>
        <v>2.2999999999999998</v>
      </c>
      <c r="Y62" s="33" t="str">
        <f t="shared" si="8"/>
        <v/>
      </c>
      <c r="Z62" s="34" t="str">
        <f t="shared" si="9"/>
        <v/>
      </c>
      <c r="AA62" s="26" t="s">
        <v>51</v>
      </c>
      <c r="AB62" s="27"/>
      <c r="AC62" s="44"/>
      <c r="AD62" s="18"/>
      <c r="AE62" s="18"/>
      <c r="AF62" s="26"/>
      <c r="AG62" s="24"/>
      <c r="AH62" s="24"/>
      <c r="AI62" s="24"/>
      <c r="AJ62" s="26"/>
      <c r="AK62" s="18"/>
      <c r="AL62" s="26"/>
      <c r="AM62" s="33" t="str">
        <f t="shared" si="22"/>
        <v/>
      </c>
      <c r="AN62" s="34" t="str">
        <f t="shared" si="14"/>
        <v/>
      </c>
      <c r="AO62" s="33" t="str">
        <f t="shared" si="15"/>
        <v/>
      </c>
      <c r="AP62" s="33" t="str">
        <f t="shared" si="16"/>
        <v/>
      </c>
      <c r="AQ62" s="34" t="str">
        <f t="shared" si="17"/>
        <v/>
      </c>
      <c r="AR62" s="26"/>
    </row>
    <row r="63" spans="12:44">
      <c r="L63" s="3" t="s">
        <v>134</v>
      </c>
      <c r="M63" s="18">
        <v>59</v>
      </c>
      <c r="N63" s="18" t="s">
        <v>61</v>
      </c>
      <c r="O63" s="23">
        <v>2.1</v>
      </c>
      <c r="P63" s="24" t="str">
        <f t="shared" si="18"/>
        <v/>
      </c>
      <c r="Q63" s="24">
        <f t="shared" si="19"/>
        <v>2.1</v>
      </c>
      <c r="R63" s="24" t="str">
        <f t="shared" si="20"/>
        <v/>
      </c>
      <c r="S63" s="26">
        <v>0.2</v>
      </c>
      <c r="T63" s="18" t="str">
        <f t="shared" si="7"/>
        <v>低・中木</v>
      </c>
      <c r="U63" s="26" t="s">
        <v>8</v>
      </c>
      <c r="V63" s="33" t="str">
        <f t="shared" si="21"/>
        <v/>
      </c>
      <c r="W63" s="34">
        <f t="shared" si="4"/>
        <v>2.1</v>
      </c>
      <c r="X63" s="33" t="str">
        <f t="shared" si="5"/>
        <v/>
      </c>
      <c r="Y63" s="33" t="str">
        <f t="shared" si="8"/>
        <v/>
      </c>
      <c r="Z63" s="34" t="str">
        <f t="shared" si="9"/>
        <v/>
      </c>
      <c r="AA63" s="26" t="s">
        <v>51</v>
      </c>
      <c r="AB63" s="27"/>
      <c r="AC63" s="44"/>
      <c r="AD63" s="18"/>
      <c r="AE63" s="18"/>
      <c r="AF63" s="26"/>
      <c r="AG63" s="24"/>
      <c r="AH63" s="24"/>
      <c r="AI63" s="24"/>
      <c r="AJ63" s="26"/>
      <c r="AK63" s="18"/>
      <c r="AL63" s="26"/>
      <c r="AM63" s="33" t="str">
        <f t="shared" si="22"/>
        <v/>
      </c>
      <c r="AN63" s="34" t="str">
        <f t="shared" si="14"/>
        <v/>
      </c>
      <c r="AO63" s="33" t="str">
        <f t="shared" si="15"/>
        <v/>
      </c>
      <c r="AP63" s="33" t="str">
        <f t="shared" si="16"/>
        <v/>
      </c>
      <c r="AQ63" s="34" t="str">
        <f t="shared" si="17"/>
        <v/>
      </c>
      <c r="AR63" s="26"/>
    </row>
    <row r="64" spans="12:44">
      <c r="L64" s="3" t="s">
        <v>134</v>
      </c>
      <c r="M64" s="18">
        <v>60</v>
      </c>
      <c r="N64" s="18" t="s">
        <v>46</v>
      </c>
      <c r="O64" s="23">
        <v>2</v>
      </c>
      <c r="P64" s="24" t="str">
        <f t="shared" si="18"/>
        <v/>
      </c>
      <c r="Q64" s="24">
        <f t="shared" si="19"/>
        <v>2</v>
      </c>
      <c r="R64" s="24" t="str">
        <f t="shared" si="20"/>
        <v/>
      </c>
      <c r="S64" s="26">
        <v>0.32</v>
      </c>
      <c r="T64" s="18" t="str">
        <f t="shared" si="7"/>
        <v>低・中木</v>
      </c>
      <c r="U64" s="26" t="s">
        <v>8</v>
      </c>
      <c r="V64" s="33" t="str">
        <f t="shared" si="21"/>
        <v/>
      </c>
      <c r="W64" s="34" t="str">
        <f t="shared" si="4"/>
        <v/>
      </c>
      <c r="X64" s="33">
        <f t="shared" si="5"/>
        <v>2</v>
      </c>
      <c r="Y64" s="33" t="str">
        <f t="shared" si="8"/>
        <v/>
      </c>
      <c r="Z64" s="34" t="str">
        <f t="shared" si="9"/>
        <v/>
      </c>
      <c r="AA64" s="26" t="s">
        <v>51</v>
      </c>
      <c r="AB64" s="27"/>
      <c r="AC64" s="44"/>
      <c r="AD64" s="18"/>
      <c r="AE64" s="18"/>
      <c r="AF64" s="26"/>
      <c r="AG64" s="24"/>
      <c r="AH64" s="24"/>
      <c r="AI64" s="24"/>
      <c r="AJ64" s="26"/>
      <c r="AK64" s="18"/>
      <c r="AL64" s="26"/>
      <c r="AM64" s="33" t="str">
        <f t="shared" si="22"/>
        <v/>
      </c>
      <c r="AN64" s="34" t="str">
        <f t="shared" si="14"/>
        <v/>
      </c>
      <c r="AO64" s="33" t="str">
        <f t="shared" si="15"/>
        <v/>
      </c>
      <c r="AP64" s="33" t="str">
        <f t="shared" si="16"/>
        <v/>
      </c>
      <c r="AQ64" s="34" t="str">
        <f t="shared" si="17"/>
        <v/>
      </c>
      <c r="AR64" s="26"/>
    </row>
    <row r="65" spans="12:44">
      <c r="L65" s="3" t="s">
        <v>134</v>
      </c>
      <c r="M65" s="18">
        <v>61</v>
      </c>
      <c r="N65" s="18" t="s">
        <v>61</v>
      </c>
      <c r="O65" s="23">
        <v>2</v>
      </c>
      <c r="P65" s="24" t="str">
        <f t="shared" si="18"/>
        <v/>
      </c>
      <c r="Q65" s="24">
        <f t="shared" si="19"/>
        <v>2</v>
      </c>
      <c r="R65" s="24" t="str">
        <f t="shared" si="20"/>
        <v/>
      </c>
      <c r="S65" s="26">
        <v>0.36</v>
      </c>
      <c r="T65" s="18" t="str">
        <f t="shared" si="7"/>
        <v>低・中木</v>
      </c>
      <c r="U65" s="26" t="s">
        <v>8</v>
      </c>
      <c r="V65" s="33" t="str">
        <f t="shared" si="21"/>
        <v/>
      </c>
      <c r="W65" s="34" t="str">
        <f t="shared" si="4"/>
        <v/>
      </c>
      <c r="X65" s="33">
        <f t="shared" si="5"/>
        <v>2</v>
      </c>
      <c r="Y65" s="33" t="str">
        <f t="shared" si="8"/>
        <v/>
      </c>
      <c r="Z65" s="34" t="str">
        <f t="shared" si="9"/>
        <v/>
      </c>
      <c r="AA65" s="26" t="s">
        <v>51</v>
      </c>
      <c r="AB65" s="27"/>
      <c r="AC65" s="44"/>
      <c r="AD65" s="18"/>
      <c r="AE65" s="18"/>
      <c r="AF65" s="26"/>
      <c r="AG65" s="24"/>
      <c r="AH65" s="24"/>
      <c r="AI65" s="24"/>
      <c r="AJ65" s="26"/>
      <c r="AK65" s="18"/>
      <c r="AL65" s="26"/>
      <c r="AM65" s="33" t="str">
        <f t="shared" si="22"/>
        <v/>
      </c>
      <c r="AN65" s="34" t="str">
        <f t="shared" si="14"/>
        <v/>
      </c>
      <c r="AO65" s="33" t="str">
        <f t="shared" si="15"/>
        <v/>
      </c>
      <c r="AP65" s="33" t="str">
        <f t="shared" si="16"/>
        <v/>
      </c>
      <c r="AQ65" s="34" t="str">
        <f t="shared" si="17"/>
        <v/>
      </c>
      <c r="AR65" s="26"/>
    </row>
    <row r="66" spans="12:44">
      <c r="L66" s="3"/>
      <c r="M66" s="18"/>
      <c r="N66" s="18"/>
      <c r="O66" s="23" t="s">
        <v>154</v>
      </c>
      <c r="P66" s="24"/>
      <c r="Q66" s="24"/>
      <c r="R66" s="24"/>
      <c r="S66" s="26" t="s">
        <v>154</v>
      </c>
      <c r="T66" s="18"/>
      <c r="U66" s="26"/>
      <c r="V66" s="33"/>
      <c r="W66" s="34"/>
      <c r="X66" s="33"/>
      <c r="Y66" s="33"/>
      <c r="Z66" s="34"/>
      <c r="AA66" s="26"/>
      <c r="AB66" s="27"/>
      <c r="AC66" s="44"/>
      <c r="AD66" s="18"/>
      <c r="AE66" s="18"/>
      <c r="AF66" s="26"/>
      <c r="AG66" s="24"/>
      <c r="AH66" s="24"/>
      <c r="AI66" s="24"/>
      <c r="AJ66" s="26"/>
      <c r="AK66" s="18"/>
      <c r="AL66" s="26"/>
      <c r="AM66" s="33" t="str">
        <f t="shared" si="22"/>
        <v/>
      </c>
      <c r="AN66" s="34" t="str">
        <f t="shared" si="14"/>
        <v/>
      </c>
      <c r="AO66" s="33" t="str">
        <f t="shared" si="15"/>
        <v/>
      </c>
      <c r="AP66" s="33" t="str">
        <f t="shared" si="16"/>
        <v/>
      </c>
      <c r="AQ66" s="34" t="str">
        <f t="shared" si="17"/>
        <v/>
      </c>
      <c r="AR66" s="26"/>
    </row>
    <row r="67" spans="12:44">
      <c r="L67" s="3" t="s">
        <v>134</v>
      </c>
      <c r="M67" s="18">
        <v>63</v>
      </c>
      <c r="N67" s="18" t="s">
        <v>61</v>
      </c>
      <c r="O67" s="23">
        <v>2.1</v>
      </c>
      <c r="P67" s="24" t="str">
        <f t="shared" si="18"/>
        <v/>
      </c>
      <c r="Q67" s="24">
        <f t="shared" si="19"/>
        <v>2.1</v>
      </c>
      <c r="R67" s="24" t="str">
        <f t="shared" si="20"/>
        <v/>
      </c>
      <c r="S67" s="26">
        <v>0.32</v>
      </c>
      <c r="T67" s="18" t="str">
        <f t="shared" si="7"/>
        <v>低・中木</v>
      </c>
      <c r="U67" s="26" t="s">
        <v>8</v>
      </c>
      <c r="V67" s="33" t="str">
        <f t="shared" si="21"/>
        <v/>
      </c>
      <c r="W67" s="34" t="str">
        <f t="shared" si="4"/>
        <v/>
      </c>
      <c r="X67" s="33">
        <f t="shared" si="5"/>
        <v>2.1</v>
      </c>
      <c r="Y67" s="33" t="str">
        <f t="shared" si="8"/>
        <v/>
      </c>
      <c r="Z67" s="34" t="str">
        <f t="shared" si="9"/>
        <v/>
      </c>
      <c r="AA67" s="26" t="s">
        <v>51</v>
      </c>
      <c r="AB67" s="27"/>
      <c r="AC67" s="44"/>
      <c r="AD67" s="18"/>
      <c r="AE67" s="18"/>
      <c r="AF67" s="26"/>
      <c r="AG67" s="24"/>
      <c r="AH67" s="24"/>
      <c r="AI67" s="24"/>
      <c r="AJ67" s="26"/>
      <c r="AK67" s="18"/>
      <c r="AL67" s="26"/>
      <c r="AM67" s="33" t="str">
        <f t="shared" si="22"/>
        <v/>
      </c>
      <c r="AN67" s="34" t="str">
        <f t="shared" si="14"/>
        <v/>
      </c>
      <c r="AO67" s="33" t="str">
        <f t="shared" si="15"/>
        <v/>
      </c>
      <c r="AP67" s="33" t="str">
        <f t="shared" si="16"/>
        <v/>
      </c>
      <c r="AQ67" s="34" t="str">
        <f t="shared" si="17"/>
        <v/>
      </c>
      <c r="AR67" s="26"/>
    </row>
    <row r="68" spans="12:44">
      <c r="M68" s="36"/>
      <c r="N68" s="36"/>
      <c r="O68" s="37"/>
      <c r="P68" s="38"/>
      <c r="Q68" s="38"/>
      <c r="R68" s="38"/>
      <c r="S68" s="27"/>
      <c r="T68" s="36"/>
      <c r="U68" s="36"/>
      <c r="V68" s="36"/>
      <c r="W68" s="36"/>
      <c r="X68" s="36"/>
      <c r="Y68" s="36"/>
      <c r="Z68" s="36"/>
      <c r="AA68" s="27"/>
      <c r="AB68" s="27"/>
      <c r="AC68" s="22"/>
      <c r="AD68" s="36"/>
      <c r="AE68" s="36"/>
      <c r="AF68" s="36"/>
      <c r="AG68" s="24" t="str">
        <f>IF(AC68="○",IF(AL68="球形",AF68,""),"")</f>
        <v/>
      </c>
      <c r="AH68" s="24" t="str">
        <f>IF(AC68="○",IF(AL68="円筒",AF68,""),"")</f>
        <v/>
      </c>
      <c r="AI68" s="38"/>
      <c r="AJ68" s="36"/>
      <c r="AK68" s="36"/>
      <c r="AL68" s="36"/>
      <c r="AM68" s="36"/>
      <c r="AN68" s="36"/>
      <c r="AO68" s="36"/>
      <c r="AP68" s="36"/>
      <c r="AQ68" s="36"/>
      <c r="AR68" s="36"/>
    </row>
  </sheetData>
  <mergeCells count="34">
    <mergeCell ref="C30:D31"/>
    <mergeCell ref="C17:D25"/>
    <mergeCell ref="C16:D16"/>
    <mergeCell ref="E18:E21"/>
    <mergeCell ref="E22:E25"/>
    <mergeCell ref="C26:D29"/>
    <mergeCell ref="AK4:AL4"/>
    <mergeCell ref="C5:D5"/>
    <mergeCell ref="E5:F5"/>
    <mergeCell ref="C6:D6"/>
    <mergeCell ref="E6:F6"/>
    <mergeCell ref="T4:U4"/>
    <mergeCell ref="C13:D13"/>
    <mergeCell ref="E13:F13"/>
    <mergeCell ref="C10:D10"/>
    <mergeCell ref="E10:F10"/>
    <mergeCell ref="C7:D7"/>
    <mergeCell ref="E7:F7"/>
    <mergeCell ref="C8:D8"/>
    <mergeCell ref="E8:F8"/>
    <mergeCell ref="C9:D9"/>
    <mergeCell ref="E9:F9"/>
    <mergeCell ref="C15:D15"/>
    <mergeCell ref="E15:F15"/>
    <mergeCell ref="C14:D14"/>
    <mergeCell ref="E14:F14"/>
    <mergeCell ref="B18:B22"/>
    <mergeCell ref="I7:J7"/>
    <mergeCell ref="G7:H7"/>
    <mergeCell ref="B10:B12"/>
    <mergeCell ref="C11:D11"/>
    <mergeCell ref="E11:F11"/>
    <mergeCell ref="C12:D12"/>
    <mergeCell ref="E12:F12"/>
  </mergeCells>
  <phoneticPr fontId="3"/>
  <printOptions horizontalCentered="1"/>
  <pageMargins left="0.78740157480314965" right="0" top="0.59055118110236227" bottom="0.19685039370078741" header="0.51181102362204722" footer="0.51181102362204722"/>
  <pageSetup paperSize="9" orientation="portrait" r:id="rId1"/>
  <headerFooter alignWithMargins="0"/>
  <colBreaks count="1" manualBreakCount="1">
    <brk id="11" max="66"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C125"/>
  <sheetViews>
    <sheetView workbookViewId="0"/>
  </sheetViews>
  <sheetFormatPr defaultColWidth="9.140625" defaultRowHeight="12"/>
  <cols>
    <col min="1" max="1" width="3.42578125" style="56" customWidth="1"/>
    <col min="2" max="2" width="4.7109375" style="56" customWidth="1"/>
    <col min="3" max="4" width="9.140625" style="56"/>
    <col min="5" max="5" width="18.7109375" style="56" customWidth="1"/>
    <col min="6" max="6" width="16.7109375" style="56" customWidth="1"/>
    <col min="7" max="7" width="9.140625" style="56"/>
    <col min="8" max="8" width="3.85546875" style="56" customWidth="1"/>
    <col min="9" max="9" width="8.7109375" style="56" customWidth="1"/>
    <col min="10" max="10" width="4.7109375" style="56" customWidth="1"/>
    <col min="11" max="11" width="5.7109375" style="56" customWidth="1"/>
    <col min="12" max="12" width="5.7109375" style="57" customWidth="1"/>
    <col min="13" max="13" width="3.7109375" style="56" customWidth="1"/>
    <col min="14" max="14" width="13.7109375" style="56" customWidth="1"/>
    <col min="15" max="15" width="5.28515625" style="56" customWidth="1"/>
    <col min="16" max="18" width="6.7109375" style="58" hidden="1" customWidth="1"/>
    <col min="19" max="19" width="5.28515625" style="56" customWidth="1"/>
    <col min="20" max="20" width="7.7109375" style="56" customWidth="1"/>
    <col min="21" max="21" width="4.85546875" style="56" customWidth="1"/>
    <col min="22" max="22" width="6.28515625" style="91" hidden="1" customWidth="1"/>
    <col min="23" max="26" width="8.7109375" style="91" hidden="1" customWidth="1"/>
    <col min="27" max="27" width="4.85546875" style="56" customWidth="1"/>
    <col min="28" max="28" width="1.140625" style="56" customWidth="1"/>
    <col min="29" max="29" width="5.7109375" style="57" customWidth="1"/>
    <col min="30" max="30" width="3.7109375" style="56" customWidth="1"/>
    <col min="31" max="31" width="13.7109375" style="56" customWidth="1"/>
    <col min="32" max="32" width="5.28515625" style="56" customWidth="1"/>
    <col min="33" max="35" width="6.7109375" style="58" hidden="1" customWidth="1"/>
    <col min="36" max="36" width="5.28515625" style="56" customWidth="1"/>
    <col min="37" max="37" width="7.7109375" style="56" customWidth="1"/>
    <col min="38" max="38" width="4.85546875" style="56" customWidth="1"/>
    <col min="39" max="39" width="6.28515625" style="56" hidden="1" customWidth="1"/>
    <col min="40" max="40" width="7.7109375" style="56" hidden="1" customWidth="1"/>
    <col min="41" max="43" width="8.42578125" style="56" hidden="1" customWidth="1"/>
    <col min="44" max="44" width="4.85546875" style="56" customWidth="1"/>
    <col min="45" max="45" width="2" style="56" customWidth="1"/>
    <col min="46" max="46" width="9.140625" style="56"/>
    <col min="47" max="47" width="9.28515625" style="56" bestFit="1" customWidth="1"/>
    <col min="48" max="48" width="15" style="56" customWidth="1"/>
    <col min="49" max="50" width="9.28515625" style="56" bestFit="1" customWidth="1"/>
    <col min="51" max="51" width="9.5703125" style="56" bestFit="1" customWidth="1"/>
    <col min="52" max="52" width="10.7109375" style="56" bestFit="1" customWidth="1"/>
    <col min="53" max="53" width="5.85546875" style="56" customWidth="1"/>
    <col min="54" max="54" width="9.28515625" style="56" customWidth="1"/>
    <col min="55" max="55" width="12.5703125" style="56" customWidth="1"/>
    <col min="56" max="56" width="0.140625" style="56" customWidth="1"/>
    <col min="57" max="16384" width="9.140625" style="56"/>
  </cols>
  <sheetData>
    <row r="1" spans="2:55">
      <c r="L1" s="85" t="str">
        <f>C5</f>
        <v>早崎下八木排水機場</v>
      </c>
      <c r="AT1" s="56" t="str">
        <f>C5</f>
        <v>早崎下八木排水機場</v>
      </c>
    </row>
    <row r="2" spans="2:55">
      <c r="M2" t="s">
        <v>140</v>
      </c>
      <c r="AU2" t="s">
        <v>140</v>
      </c>
    </row>
    <row r="3" spans="2:55" ht="6" customHeight="1"/>
    <row r="4" spans="2:55" ht="25.5" customHeight="1">
      <c r="L4" s="59" t="s">
        <v>65</v>
      </c>
      <c r="M4" s="60" t="s">
        <v>0</v>
      </c>
      <c r="N4" s="61" t="s">
        <v>4</v>
      </c>
      <c r="O4" s="59" t="s">
        <v>27</v>
      </c>
      <c r="P4" s="62" t="s">
        <v>16</v>
      </c>
      <c r="Q4" s="62" t="s">
        <v>8</v>
      </c>
      <c r="R4" s="62" t="s">
        <v>105</v>
      </c>
      <c r="S4" s="61" t="s">
        <v>6</v>
      </c>
      <c r="T4" s="258" t="s">
        <v>7</v>
      </c>
      <c r="U4" s="258"/>
      <c r="V4" s="63" t="s">
        <v>84</v>
      </c>
      <c r="W4" s="64" t="s">
        <v>85</v>
      </c>
      <c r="X4" s="64" t="s">
        <v>86</v>
      </c>
      <c r="Y4" s="64" t="s">
        <v>87</v>
      </c>
      <c r="Z4" s="64" t="s">
        <v>88</v>
      </c>
      <c r="AA4" s="59" t="s">
        <v>66</v>
      </c>
      <c r="AB4" s="65"/>
      <c r="AC4" s="59" t="s">
        <v>50</v>
      </c>
      <c r="AD4" s="60" t="s">
        <v>0</v>
      </c>
      <c r="AE4" s="61" t="s">
        <v>4</v>
      </c>
      <c r="AF4" s="59" t="s">
        <v>27</v>
      </c>
      <c r="AG4" s="62" t="s">
        <v>16</v>
      </c>
      <c r="AH4" s="62" t="s">
        <v>8</v>
      </c>
      <c r="AI4" s="62" t="s">
        <v>105</v>
      </c>
      <c r="AJ4" s="61" t="s">
        <v>6</v>
      </c>
      <c r="AK4" s="258" t="s">
        <v>7</v>
      </c>
      <c r="AL4" s="258"/>
      <c r="AM4" s="63" t="s">
        <v>84</v>
      </c>
      <c r="AN4" s="92" t="s">
        <v>85</v>
      </c>
      <c r="AO4" s="92" t="s">
        <v>86</v>
      </c>
      <c r="AP4" s="64" t="s">
        <v>87</v>
      </c>
      <c r="AQ4" s="64" t="s">
        <v>88</v>
      </c>
      <c r="AR4" s="59" t="s">
        <v>66</v>
      </c>
      <c r="AS4" s="116"/>
      <c r="AT4" s="93" t="s">
        <v>80</v>
      </c>
      <c r="AU4" s="94" t="s">
        <v>0</v>
      </c>
      <c r="AV4" s="94" t="s">
        <v>4</v>
      </c>
      <c r="AW4" s="95" t="s">
        <v>2</v>
      </c>
      <c r="AX4" s="96" t="s">
        <v>1</v>
      </c>
      <c r="AY4" s="96" t="s">
        <v>3</v>
      </c>
      <c r="AZ4" s="94" t="s">
        <v>5</v>
      </c>
      <c r="BA4" s="59" t="s">
        <v>66</v>
      </c>
      <c r="BB4" s="96" t="s">
        <v>63</v>
      </c>
      <c r="BC4" s="97" t="s">
        <v>24</v>
      </c>
    </row>
    <row r="5" spans="2:55">
      <c r="C5" s="262" t="s">
        <v>106</v>
      </c>
      <c r="D5" s="262"/>
      <c r="E5" s="262"/>
      <c r="F5" s="262"/>
      <c r="G5" s="66"/>
      <c r="L5" s="61"/>
      <c r="M5" s="60">
        <v>1</v>
      </c>
      <c r="N5" s="60" t="s">
        <v>107</v>
      </c>
      <c r="O5" s="67">
        <v>7</v>
      </c>
      <c r="P5" s="68" t="str">
        <f t="shared" ref="P5:P16" si="0">IF(L5="○",IF(U5="球形",O5,""),"")</f>
        <v/>
      </c>
      <c r="Q5" s="68" t="str">
        <f t="shared" ref="Q5:Q16" si="1">IF(L5="○",IF(U5="円筒",O5,""),"")</f>
        <v/>
      </c>
      <c r="R5" s="84" t="str">
        <f t="shared" ref="R5:R16" si="2">IF(L5="○",IF(T5="高木",S5,""),"")</f>
        <v/>
      </c>
      <c r="S5" s="69">
        <v>1</v>
      </c>
      <c r="T5" s="60" t="str">
        <f t="shared" ref="T5:T16" si="3">IF(N5="","",IF(O5&lt;3,"低・中木","高木"))</f>
        <v>高木</v>
      </c>
      <c r="U5" s="69"/>
      <c r="V5" s="70">
        <f t="shared" ref="V5:V17" si="4">IF(AA5="防除",IF(T5="高木",S5,""),"")</f>
        <v>1</v>
      </c>
      <c r="W5" s="98" t="str">
        <f t="shared" ref="W5:W17" si="5">IF($AA5="防除",IF($T5="低・中木",IF($S5=0,"?",IF($S5&gt;0,IF($S5&lt;0.3,$O5,""),"")),""),"")</f>
        <v/>
      </c>
      <c r="X5" s="70" t="str">
        <f t="shared" ref="X5:X17" si="6">IF($AA5="防除",IF($T5="低・中木",IF($S5=0.3,$O5,IF($S5&gt;0.3,IF($S5&lt;0.6,$O5,""),"")),""),"")</f>
        <v/>
      </c>
      <c r="Y5" s="70" t="str">
        <f>IF(AA5="防除",IF(T5="低・中木",IF(S5=0.6,O5,IF(S5&gt;0.6,IF(S5&lt;0.9,O5,""),"")),""),"")</f>
        <v/>
      </c>
      <c r="Z5" s="98" t="str">
        <f>IF(AA5="防除",IF(T5="低・中木",IF(S5=0.9,O5,IF(S5&gt;0.9,O5,"")),""),"")</f>
        <v/>
      </c>
      <c r="AA5" s="69" t="s">
        <v>51</v>
      </c>
      <c r="AB5" s="71"/>
      <c r="AC5" s="61"/>
      <c r="AD5" s="60"/>
      <c r="AE5" s="60"/>
      <c r="AF5" s="67"/>
      <c r="AG5" s="68"/>
      <c r="AH5" s="68"/>
      <c r="AI5" s="84"/>
      <c r="AJ5" s="69"/>
      <c r="AK5" s="60"/>
      <c r="AL5" s="69"/>
      <c r="AM5" s="70"/>
      <c r="AN5" s="98"/>
      <c r="AO5" s="70"/>
      <c r="AP5" s="70"/>
      <c r="AQ5" s="98"/>
      <c r="AR5" s="69"/>
      <c r="AS5" s="117"/>
      <c r="AT5" s="75"/>
      <c r="AU5" s="87">
        <v>13</v>
      </c>
      <c r="AV5" s="87" t="s">
        <v>108</v>
      </c>
      <c r="AW5" s="88">
        <v>1.6</v>
      </c>
      <c r="AX5" s="88">
        <v>1.7</v>
      </c>
      <c r="AY5" s="88">
        <v>10.5</v>
      </c>
      <c r="AZ5" s="89" t="str">
        <f t="shared" ref="AZ5:AZ10" si="7">IF(AT5="○",IF(AW5&lt;0.6,ROUND(AX5*AY5,1),ROUND(AY5*AW5*2+AY5*AX5+AX5*AW5*2,1)),"")</f>
        <v/>
      </c>
      <c r="BA5" s="87" t="s">
        <v>51</v>
      </c>
      <c r="BB5" s="89">
        <f t="shared" ref="BB5:BB34" si="8">IF(BA5="防除",IF(AW5&lt;0.6,ROUND(AX5*AY5,1),ROUND(AY5*AW5*2+AY5*AX5+AX5*AW5*2,1)),"")</f>
        <v>56.9</v>
      </c>
      <c r="BC5" s="80"/>
    </row>
    <row r="6" spans="2:55">
      <c r="C6" s="263" t="s">
        <v>40</v>
      </c>
      <c r="D6" s="263"/>
      <c r="E6" s="262"/>
      <c r="F6" s="262"/>
      <c r="G6" s="66"/>
      <c r="L6" s="61" t="s">
        <v>134</v>
      </c>
      <c r="M6" s="60">
        <v>2</v>
      </c>
      <c r="N6" s="60" t="s">
        <v>109</v>
      </c>
      <c r="O6" s="67">
        <v>1.1000000000000001</v>
      </c>
      <c r="P6" s="68">
        <f t="shared" si="0"/>
        <v>1.1000000000000001</v>
      </c>
      <c r="Q6" s="68" t="str">
        <f t="shared" si="1"/>
        <v/>
      </c>
      <c r="R6" s="84" t="str">
        <f t="shared" si="2"/>
        <v/>
      </c>
      <c r="S6" s="69">
        <v>0.2</v>
      </c>
      <c r="T6" s="60" t="str">
        <f t="shared" si="3"/>
        <v>低・中木</v>
      </c>
      <c r="U6" s="69" t="s">
        <v>16</v>
      </c>
      <c r="V6" s="70" t="str">
        <f t="shared" si="4"/>
        <v/>
      </c>
      <c r="W6" s="98">
        <f t="shared" si="5"/>
        <v>1.1000000000000001</v>
      </c>
      <c r="X6" s="70" t="str">
        <f t="shared" si="6"/>
        <v/>
      </c>
      <c r="Y6" s="70" t="str">
        <f t="shared" ref="Y6:Y17" si="9">IF($AA6="防除",IF($T6="低・中木",IF($S6=0.6,$O6,IF($S6&gt;0.6,IF($S6&lt;0.9,$O6,""),"")),""),"")</f>
        <v/>
      </c>
      <c r="Z6" s="98" t="str">
        <f t="shared" ref="Z6:Z17" si="10">IF($AA6="防除",IF($T6="低・中木",IF($S6=0.9,O6,IF($S6&gt;0.9,$O6,"")),""),"")</f>
        <v/>
      </c>
      <c r="AA6" s="69" t="s">
        <v>51</v>
      </c>
      <c r="AB6" s="71"/>
      <c r="AC6" s="61"/>
      <c r="AD6" s="60"/>
      <c r="AE6" s="60"/>
      <c r="AF6" s="67"/>
      <c r="AG6" s="68"/>
      <c r="AH6" s="68"/>
      <c r="AI6" s="84"/>
      <c r="AJ6" s="69"/>
      <c r="AK6" s="60"/>
      <c r="AL6" s="60"/>
      <c r="AM6" s="70"/>
      <c r="AN6" s="98"/>
      <c r="AO6" s="70"/>
      <c r="AP6" s="70"/>
      <c r="AQ6" s="98"/>
      <c r="AR6" s="69"/>
      <c r="AS6" s="117"/>
      <c r="AT6" s="75"/>
      <c r="AU6" s="87">
        <v>14</v>
      </c>
      <c r="AV6" s="87" t="s">
        <v>104</v>
      </c>
      <c r="AW6" s="88">
        <v>1.7</v>
      </c>
      <c r="AX6" s="88">
        <v>2</v>
      </c>
      <c r="AY6" s="88">
        <v>6</v>
      </c>
      <c r="AZ6" s="89" t="str">
        <f>IF(AT6="○",IF(AW6&lt;0.6,ROUND(AX6*AY6,1),ROUND(AY6*AW6*2+AY6*AX6+AX6*AW6*2,1)),"")</f>
        <v/>
      </c>
      <c r="BA6" s="87" t="s">
        <v>51</v>
      </c>
      <c r="BB6" s="89">
        <f t="shared" si="8"/>
        <v>39.200000000000003</v>
      </c>
      <c r="BC6" s="80"/>
    </row>
    <row r="7" spans="2:55">
      <c r="B7" s="79"/>
      <c r="C7" s="259" t="s">
        <v>18</v>
      </c>
      <c r="D7" s="260"/>
      <c r="E7" s="260" t="s">
        <v>7</v>
      </c>
      <c r="F7" s="260"/>
      <c r="G7" s="75" t="s">
        <v>19</v>
      </c>
      <c r="H7" s="80"/>
      <c r="I7" s="261" t="s">
        <v>57</v>
      </c>
      <c r="J7" s="259"/>
      <c r="L7" s="61" t="s">
        <v>134</v>
      </c>
      <c r="M7" s="60">
        <v>3</v>
      </c>
      <c r="N7" s="60" t="s">
        <v>110</v>
      </c>
      <c r="O7" s="67">
        <v>1.1000000000000001</v>
      </c>
      <c r="P7" s="68">
        <f t="shared" si="0"/>
        <v>1.1000000000000001</v>
      </c>
      <c r="Q7" s="68" t="str">
        <f t="shared" si="1"/>
        <v/>
      </c>
      <c r="R7" s="84" t="str">
        <f t="shared" si="2"/>
        <v/>
      </c>
      <c r="S7" s="69">
        <v>0.14000000000000001</v>
      </c>
      <c r="T7" s="60" t="str">
        <f t="shared" si="3"/>
        <v>低・中木</v>
      </c>
      <c r="U7" s="69" t="s">
        <v>16</v>
      </c>
      <c r="V7" s="70" t="str">
        <f t="shared" si="4"/>
        <v/>
      </c>
      <c r="W7" s="98">
        <f t="shared" si="5"/>
        <v>1.1000000000000001</v>
      </c>
      <c r="X7" s="70" t="str">
        <f t="shared" si="6"/>
        <v/>
      </c>
      <c r="Y7" s="70" t="str">
        <f t="shared" si="9"/>
        <v/>
      </c>
      <c r="Z7" s="98" t="str">
        <f t="shared" si="10"/>
        <v/>
      </c>
      <c r="AA7" s="69" t="s">
        <v>51</v>
      </c>
      <c r="AB7" s="71"/>
      <c r="AC7" s="61"/>
      <c r="AD7" s="60"/>
      <c r="AE7" s="60"/>
      <c r="AF7" s="67"/>
      <c r="AG7" s="68"/>
      <c r="AH7" s="68"/>
      <c r="AI7" s="84"/>
      <c r="AJ7" s="69"/>
      <c r="AK7" s="60"/>
      <c r="AL7" s="69"/>
      <c r="AM7" s="70"/>
      <c r="AN7" s="98"/>
      <c r="AO7" s="70"/>
      <c r="AP7" s="70"/>
      <c r="AQ7" s="98"/>
      <c r="AR7" s="69"/>
      <c r="AS7" s="117"/>
      <c r="AT7" s="75"/>
      <c r="AU7" s="87">
        <v>15</v>
      </c>
      <c r="AV7" s="87" t="s">
        <v>104</v>
      </c>
      <c r="AW7" s="88">
        <v>1.7</v>
      </c>
      <c r="AX7" s="88">
        <v>1.1000000000000001</v>
      </c>
      <c r="AY7" s="88">
        <v>7.7</v>
      </c>
      <c r="AZ7" s="89" t="str">
        <f t="shared" si="7"/>
        <v/>
      </c>
      <c r="BA7" s="87" t="s">
        <v>51</v>
      </c>
      <c r="BB7" s="89">
        <f t="shared" si="8"/>
        <v>38.4</v>
      </c>
      <c r="BC7" s="80"/>
    </row>
    <row r="8" spans="2:55">
      <c r="B8" s="72"/>
      <c r="C8" s="249" t="s">
        <v>10</v>
      </c>
      <c r="D8" s="249"/>
      <c r="E8" s="75" t="s">
        <v>89</v>
      </c>
      <c r="F8" s="80"/>
      <c r="G8" s="78">
        <f>COUNTIF($R$5:$R$67,"&lt;0.6")+COUNTIF($AI$5:$AI$67,"&lt;0.6")</f>
        <v>0</v>
      </c>
      <c r="H8" s="73" t="s">
        <v>25</v>
      </c>
      <c r="I8" s="79"/>
      <c r="J8" s="80"/>
      <c r="L8" s="61"/>
      <c r="M8" s="60"/>
      <c r="N8" s="60"/>
      <c r="O8" s="67" t="s">
        <v>154</v>
      </c>
      <c r="P8" s="68"/>
      <c r="Q8" s="68"/>
      <c r="R8" s="84"/>
      <c r="S8" s="69" t="s">
        <v>154</v>
      </c>
      <c r="T8" s="60"/>
      <c r="U8" s="69"/>
      <c r="V8" s="70"/>
      <c r="W8" s="98"/>
      <c r="X8" s="70"/>
      <c r="Y8" s="70"/>
      <c r="Z8" s="98"/>
      <c r="AA8" s="69"/>
      <c r="AB8" s="71"/>
      <c r="AC8" s="61"/>
      <c r="AD8" s="60"/>
      <c r="AE8" s="60"/>
      <c r="AF8" s="67"/>
      <c r="AG8" s="68"/>
      <c r="AH8" s="68"/>
      <c r="AI8" s="84"/>
      <c r="AJ8" s="69"/>
      <c r="AK8" s="60"/>
      <c r="AL8" s="69"/>
      <c r="AM8" s="70"/>
      <c r="AN8" s="98"/>
      <c r="AO8" s="70"/>
      <c r="AP8" s="70"/>
      <c r="AQ8" s="98"/>
      <c r="AR8" s="69"/>
      <c r="AS8" s="117"/>
      <c r="AT8" s="75" t="s">
        <v>134</v>
      </c>
      <c r="AU8" s="87">
        <v>16</v>
      </c>
      <c r="AV8" s="87" t="s">
        <v>135</v>
      </c>
      <c r="AW8" s="88">
        <v>1.4</v>
      </c>
      <c r="AX8" s="88">
        <v>1.3</v>
      </c>
      <c r="AY8" s="88">
        <v>7.3</v>
      </c>
      <c r="AZ8" s="89">
        <f t="shared" si="7"/>
        <v>33.6</v>
      </c>
      <c r="BA8" s="87" t="s">
        <v>51</v>
      </c>
      <c r="BB8" s="89">
        <f t="shared" si="8"/>
        <v>33.6</v>
      </c>
      <c r="BC8" s="99"/>
    </row>
    <row r="9" spans="2:55">
      <c r="B9" s="76"/>
      <c r="C9" s="251"/>
      <c r="D9" s="251"/>
      <c r="E9" s="75" t="s">
        <v>111</v>
      </c>
      <c r="F9" s="80"/>
      <c r="G9" s="78">
        <f>COUNTIF($R$5:$R$67,"&gt;0.6")+COUNTIF($AI$5:$AI$67,"&gt;0.6")+COUNTIF($R$5:$R$67,"=0.6")+COUNTIF($AI$5:$AI$67,"=0.6")</f>
        <v>0</v>
      </c>
      <c r="H9" s="73" t="s">
        <v>25</v>
      </c>
      <c r="I9" s="79"/>
      <c r="J9" s="80"/>
      <c r="L9" s="61" t="s">
        <v>31</v>
      </c>
      <c r="M9" s="60">
        <v>5</v>
      </c>
      <c r="N9" s="60" t="s">
        <v>90</v>
      </c>
      <c r="O9" s="67">
        <v>1.1000000000000001</v>
      </c>
      <c r="P9" s="68">
        <f t="shared" si="0"/>
        <v>1.1000000000000001</v>
      </c>
      <c r="Q9" s="68" t="str">
        <f t="shared" si="1"/>
        <v/>
      </c>
      <c r="R9" s="84" t="str">
        <f t="shared" si="2"/>
        <v/>
      </c>
      <c r="S9" s="69">
        <v>0.22</v>
      </c>
      <c r="T9" s="60" t="str">
        <f t="shared" si="3"/>
        <v>低・中木</v>
      </c>
      <c r="U9" s="69" t="s">
        <v>16</v>
      </c>
      <c r="V9" s="70" t="str">
        <f t="shared" si="4"/>
        <v/>
      </c>
      <c r="W9" s="98">
        <f t="shared" si="5"/>
        <v>1.1000000000000001</v>
      </c>
      <c r="X9" s="70" t="str">
        <f t="shared" si="6"/>
        <v/>
      </c>
      <c r="Y9" s="70" t="str">
        <f t="shared" si="9"/>
        <v/>
      </c>
      <c r="Z9" s="98" t="str">
        <f t="shared" si="10"/>
        <v/>
      </c>
      <c r="AA9" s="69" t="s">
        <v>51</v>
      </c>
      <c r="AB9" s="71"/>
      <c r="AC9" s="61"/>
      <c r="AD9" s="60"/>
      <c r="AE9" s="60"/>
      <c r="AF9" s="67"/>
      <c r="AG9" s="68"/>
      <c r="AH9" s="68"/>
      <c r="AI9" s="84"/>
      <c r="AJ9" s="69"/>
      <c r="AK9" s="60"/>
      <c r="AL9" s="69"/>
      <c r="AM9" s="70"/>
      <c r="AN9" s="98"/>
      <c r="AO9" s="70"/>
      <c r="AP9" s="70"/>
      <c r="AQ9" s="98"/>
      <c r="AR9" s="69"/>
      <c r="AS9" s="117"/>
      <c r="AT9" s="75" t="s">
        <v>134</v>
      </c>
      <c r="AU9" s="87">
        <v>17</v>
      </c>
      <c r="AV9" s="87" t="s">
        <v>112</v>
      </c>
      <c r="AW9" s="88">
        <v>1.2</v>
      </c>
      <c r="AX9" s="88">
        <v>1.2</v>
      </c>
      <c r="AY9" s="88">
        <v>9.6999999999999993</v>
      </c>
      <c r="AZ9" s="89">
        <f t="shared" si="7"/>
        <v>37.799999999999997</v>
      </c>
      <c r="BA9" s="87" t="s">
        <v>51</v>
      </c>
      <c r="BB9" s="89">
        <f t="shared" si="8"/>
        <v>37.799999999999997</v>
      </c>
      <c r="BC9" s="80"/>
    </row>
    <row r="10" spans="2:55">
      <c r="B10" s="265" t="s">
        <v>9</v>
      </c>
      <c r="C10" s="252" t="s">
        <v>13</v>
      </c>
      <c r="D10" s="253"/>
      <c r="E10" s="75" t="s">
        <v>91</v>
      </c>
      <c r="F10" s="80"/>
      <c r="G10" s="78">
        <f>COUNTIF($P$5:$P$67,"&lt;1.0")+COUNTIF($AG$5:$AG$67,"&lt;1.0")</f>
        <v>0</v>
      </c>
      <c r="H10" s="73" t="s">
        <v>25</v>
      </c>
      <c r="I10" s="79"/>
      <c r="J10" s="80"/>
      <c r="L10" s="61"/>
      <c r="M10" s="60"/>
      <c r="N10" s="60"/>
      <c r="O10" s="67" t="s">
        <v>154</v>
      </c>
      <c r="P10" s="68"/>
      <c r="Q10" s="68"/>
      <c r="R10" s="84"/>
      <c r="S10" s="69" t="s">
        <v>154</v>
      </c>
      <c r="T10" s="60"/>
      <c r="U10" s="69"/>
      <c r="V10" s="70"/>
      <c r="W10" s="98"/>
      <c r="X10" s="70"/>
      <c r="Y10" s="70"/>
      <c r="Z10" s="98"/>
      <c r="AA10" s="69"/>
      <c r="AB10" s="71"/>
      <c r="AC10" s="61"/>
      <c r="AD10" s="60"/>
      <c r="AE10" s="60"/>
      <c r="AF10" s="67"/>
      <c r="AG10" s="68"/>
      <c r="AH10" s="68"/>
      <c r="AI10" s="84"/>
      <c r="AJ10" s="69"/>
      <c r="AK10" s="60"/>
      <c r="AL10" s="69"/>
      <c r="AM10" s="70"/>
      <c r="AN10" s="98"/>
      <c r="AO10" s="70"/>
      <c r="AP10" s="70"/>
      <c r="AQ10" s="98"/>
      <c r="AR10" s="69"/>
      <c r="AS10" s="117"/>
      <c r="AT10" s="75" t="s">
        <v>134</v>
      </c>
      <c r="AU10" s="87">
        <v>18</v>
      </c>
      <c r="AV10" s="87" t="s">
        <v>113</v>
      </c>
      <c r="AW10" s="88">
        <v>2.2999999999999998</v>
      </c>
      <c r="AX10" s="88">
        <v>1.3</v>
      </c>
      <c r="AY10" s="88">
        <v>9.5</v>
      </c>
      <c r="AZ10" s="89">
        <f t="shared" si="7"/>
        <v>62</v>
      </c>
      <c r="BA10" s="87" t="s">
        <v>51</v>
      </c>
      <c r="BB10" s="89">
        <f t="shared" si="8"/>
        <v>62</v>
      </c>
      <c r="BC10" s="80"/>
    </row>
    <row r="11" spans="2:55">
      <c r="B11" s="265"/>
      <c r="C11" s="268" t="s">
        <v>14</v>
      </c>
      <c r="D11" s="268"/>
      <c r="E11" s="75" t="s">
        <v>92</v>
      </c>
      <c r="F11" s="80"/>
      <c r="G11" s="78">
        <f>COUNTIF($P$5:$P$67,"&lt;2.0")+COUNTIF($AG$5:$AG$67,"&lt;2.0")-COUNTIF($P$5:$P$67,"&lt;1.0")-COUNTIF($AG$5:$AG$67,"&lt;1.0")</f>
        <v>6</v>
      </c>
      <c r="H11" s="73" t="s">
        <v>25</v>
      </c>
      <c r="I11" s="79"/>
      <c r="J11" s="80"/>
      <c r="L11" s="61" t="s">
        <v>31</v>
      </c>
      <c r="M11" s="60">
        <v>7</v>
      </c>
      <c r="N11" s="60" t="s">
        <v>90</v>
      </c>
      <c r="O11" s="67">
        <v>1.1499999999999999</v>
      </c>
      <c r="P11" s="68">
        <f t="shared" si="0"/>
        <v>1.1499999999999999</v>
      </c>
      <c r="Q11" s="68" t="str">
        <f t="shared" si="1"/>
        <v/>
      </c>
      <c r="R11" s="84" t="str">
        <f t="shared" si="2"/>
        <v/>
      </c>
      <c r="S11" s="69">
        <v>0.21</v>
      </c>
      <c r="T11" s="60" t="str">
        <f t="shared" si="3"/>
        <v>低・中木</v>
      </c>
      <c r="U11" s="69" t="s">
        <v>16</v>
      </c>
      <c r="V11" s="70" t="str">
        <f t="shared" si="4"/>
        <v/>
      </c>
      <c r="W11" s="98">
        <f t="shared" si="5"/>
        <v>1.1499999999999999</v>
      </c>
      <c r="X11" s="70" t="str">
        <f t="shared" si="6"/>
        <v/>
      </c>
      <c r="Y11" s="70" t="str">
        <f t="shared" si="9"/>
        <v/>
      </c>
      <c r="Z11" s="98" t="str">
        <f t="shared" si="10"/>
        <v/>
      </c>
      <c r="AA11" s="69" t="s">
        <v>51</v>
      </c>
      <c r="AB11" s="71"/>
      <c r="AC11" s="61"/>
      <c r="AD11" s="60"/>
      <c r="AE11" s="60"/>
      <c r="AF11" s="67"/>
      <c r="AG11" s="68"/>
      <c r="AH11" s="68"/>
      <c r="AI11" s="84"/>
      <c r="AJ11" s="69"/>
      <c r="AK11" s="60"/>
      <c r="AL11" s="60"/>
      <c r="AM11" s="70"/>
      <c r="AN11" s="98"/>
      <c r="AO11" s="70"/>
      <c r="AP11" s="70"/>
      <c r="AQ11" s="98"/>
      <c r="AR11" s="69"/>
      <c r="AS11" s="117"/>
      <c r="AT11" s="75" t="s">
        <v>134</v>
      </c>
      <c r="AU11" s="87">
        <v>19</v>
      </c>
      <c r="AV11" s="87" t="s">
        <v>113</v>
      </c>
      <c r="AW11" s="88">
        <v>2.2000000000000002</v>
      </c>
      <c r="AX11" s="88">
        <v>1.3</v>
      </c>
      <c r="AY11" s="88">
        <v>12</v>
      </c>
      <c r="AZ11" s="89">
        <f>IF(AT11="○",IF(AW11&lt;0.6,ROUND(AX11*AY11,1),ROUND(AY11*AW11*2+AY11*AX11+AX11*AW11*2,1)),"")</f>
        <v>74.099999999999994</v>
      </c>
      <c r="BA11" s="87" t="s">
        <v>51</v>
      </c>
      <c r="BB11" s="89">
        <f t="shared" si="8"/>
        <v>74.099999999999994</v>
      </c>
      <c r="BC11" s="80"/>
    </row>
    <row r="12" spans="2:55">
      <c r="B12" s="265"/>
      <c r="C12" s="267"/>
      <c r="D12" s="267"/>
      <c r="E12" s="75" t="s">
        <v>93</v>
      </c>
      <c r="F12" s="80"/>
      <c r="G12" s="78">
        <f>COUNTIF($P$5:$P$67,"&lt;3.0")+COUNTIF($AG$5:$AG$67,"&lt;3.0")-COUNTIF($P$5:$P$67,"&lt;2.0")-COUNTIF($AG$5:$AG$67,"&lt;2.0")</f>
        <v>0</v>
      </c>
      <c r="H12" s="73" t="s">
        <v>25</v>
      </c>
      <c r="I12" s="79"/>
      <c r="J12" s="80"/>
      <c r="L12" s="61"/>
      <c r="M12" s="60"/>
      <c r="N12" s="60"/>
      <c r="O12" s="67" t="s">
        <v>154</v>
      </c>
      <c r="P12" s="68"/>
      <c r="Q12" s="68"/>
      <c r="R12" s="84"/>
      <c r="S12" s="69" t="s">
        <v>154</v>
      </c>
      <c r="T12" s="60"/>
      <c r="U12" s="69"/>
      <c r="V12" s="70"/>
      <c r="W12" s="98"/>
      <c r="X12" s="70"/>
      <c r="Y12" s="70"/>
      <c r="Z12" s="98"/>
      <c r="AA12" s="69"/>
      <c r="AB12" s="71"/>
      <c r="AC12" s="61"/>
      <c r="AD12" s="60"/>
      <c r="AE12" s="60"/>
      <c r="AF12" s="67"/>
      <c r="AG12" s="68"/>
      <c r="AH12" s="68"/>
      <c r="AI12" s="84"/>
      <c r="AJ12" s="69"/>
      <c r="AK12" s="60"/>
      <c r="AL12" s="69"/>
      <c r="AM12" s="70"/>
      <c r="AN12" s="98"/>
      <c r="AO12" s="70"/>
      <c r="AP12" s="70"/>
      <c r="AQ12" s="98"/>
      <c r="AR12" s="69"/>
      <c r="AS12" s="117"/>
      <c r="AT12" s="75" t="s">
        <v>134</v>
      </c>
      <c r="AU12" s="87">
        <v>19</v>
      </c>
      <c r="AV12" s="87" t="s">
        <v>113</v>
      </c>
      <c r="AW12" s="88">
        <v>2.4500000000000002</v>
      </c>
      <c r="AX12" s="88">
        <v>1.7</v>
      </c>
      <c r="AY12" s="88">
        <v>10</v>
      </c>
      <c r="AZ12" s="89">
        <f>IF(AT12="○",IF(AW12&lt;0.6,ROUND(AX12*AY12,1),ROUND(AY12*AW12*2+AY12*AX12+AX12*AW12*2,1)),"")</f>
        <v>74.3</v>
      </c>
      <c r="BA12" s="87" t="s">
        <v>51</v>
      </c>
      <c r="BB12" s="89">
        <f t="shared" si="8"/>
        <v>74.3</v>
      </c>
      <c r="BC12" s="80"/>
    </row>
    <row r="13" spans="2:55">
      <c r="B13" s="76"/>
      <c r="C13" s="252" t="s">
        <v>13</v>
      </c>
      <c r="D13" s="253"/>
      <c r="E13" s="75" t="s">
        <v>91</v>
      </c>
      <c r="F13" s="80"/>
      <c r="G13" s="78">
        <f>COUNTIF($Q$5:$Q$67,"&lt;1.0")+COUNTIF($AH$5:$AH$67,"&lt;1.0")</f>
        <v>0</v>
      </c>
      <c r="H13" s="73" t="s">
        <v>25</v>
      </c>
      <c r="I13" s="79"/>
      <c r="J13" s="80"/>
      <c r="L13" s="61" t="s">
        <v>31</v>
      </c>
      <c r="M13" s="60">
        <v>9</v>
      </c>
      <c r="N13" s="60" t="s">
        <v>90</v>
      </c>
      <c r="O13" s="67">
        <v>1.2</v>
      </c>
      <c r="P13" s="68">
        <f t="shared" si="0"/>
        <v>1.2</v>
      </c>
      <c r="Q13" s="68" t="str">
        <f t="shared" si="1"/>
        <v/>
      </c>
      <c r="R13" s="84" t="str">
        <f t="shared" si="2"/>
        <v/>
      </c>
      <c r="S13" s="69">
        <v>0.25</v>
      </c>
      <c r="T13" s="60" t="str">
        <f t="shared" si="3"/>
        <v>低・中木</v>
      </c>
      <c r="U13" s="69" t="s">
        <v>16</v>
      </c>
      <c r="V13" s="70" t="str">
        <f t="shared" si="4"/>
        <v/>
      </c>
      <c r="W13" s="98">
        <f t="shared" si="5"/>
        <v>1.2</v>
      </c>
      <c r="X13" s="70" t="str">
        <f t="shared" si="6"/>
        <v/>
      </c>
      <c r="Y13" s="70" t="str">
        <f t="shared" si="9"/>
        <v/>
      </c>
      <c r="Z13" s="98" t="str">
        <f t="shared" si="10"/>
        <v/>
      </c>
      <c r="AA13" s="69" t="s">
        <v>51</v>
      </c>
      <c r="AB13" s="71"/>
      <c r="AC13" s="61"/>
      <c r="AD13" s="60"/>
      <c r="AE13" s="60"/>
      <c r="AF13" s="67"/>
      <c r="AG13" s="68"/>
      <c r="AH13" s="68"/>
      <c r="AI13" s="84"/>
      <c r="AJ13" s="69"/>
      <c r="AK13" s="60"/>
      <c r="AL13" s="60"/>
      <c r="AM13" s="70"/>
      <c r="AN13" s="98"/>
      <c r="AO13" s="70"/>
      <c r="AP13" s="70"/>
      <c r="AQ13" s="98"/>
      <c r="AR13" s="69"/>
      <c r="AS13" s="117"/>
      <c r="AT13" s="75" t="s">
        <v>134</v>
      </c>
      <c r="AU13" s="87">
        <v>20</v>
      </c>
      <c r="AV13" s="87" t="s">
        <v>113</v>
      </c>
      <c r="AW13" s="88">
        <v>2.8</v>
      </c>
      <c r="AX13" s="88">
        <v>2.5</v>
      </c>
      <c r="AY13" s="88">
        <v>4.5</v>
      </c>
      <c r="AZ13" s="89">
        <f t="shared" ref="AZ13:AZ44" si="11">IF(AT13="○",IF(AW13&lt;0.6,ROUND(AX13*AY13,1),ROUND(AY13*AW13*2+AY13*AX13+AX13*AW13*2,1)),"")</f>
        <v>50.5</v>
      </c>
      <c r="BA13" s="87" t="s">
        <v>51</v>
      </c>
      <c r="BB13" s="89">
        <f t="shared" si="8"/>
        <v>50.5</v>
      </c>
      <c r="BC13" s="80"/>
    </row>
    <row r="14" spans="2:55">
      <c r="B14" s="76"/>
      <c r="C14" s="268" t="s">
        <v>17</v>
      </c>
      <c r="D14" s="268"/>
      <c r="E14" s="75" t="s">
        <v>94</v>
      </c>
      <c r="F14" s="80"/>
      <c r="G14" s="78">
        <f>COUNTIF($Q$5:$Q$67,"&lt;2.0")+COUNTIF($AH$5:$AH$67,"&lt;2.0")-COUNTIF($Q$5:$Q$67,"&lt;1.0")-COUNTIF($AH$5:$AH$67,"&lt;1.0")</f>
        <v>0</v>
      </c>
      <c r="H14" s="73" t="s">
        <v>25</v>
      </c>
      <c r="I14" s="79"/>
      <c r="J14" s="80"/>
      <c r="L14" s="61" t="s">
        <v>31</v>
      </c>
      <c r="M14" s="60">
        <v>10</v>
      </c>
      <c r="N14" s="60" t="s">
        <v>90</v>
      </c>
      <c r="O14" s="67" t="s">
        <v>154</v>
      </c>
      <c r="P14" s="68" t="str">
        <f t="shared" si="0"/>
        <v/>
      </c>
      <c r="Q14" s="68" t="str">
        <f t="shared" si="1"/>
        <v/>
      </c>
      <c r="R14" s="84" t="str">
        <f t="shared" si="2"/>
        <v/>
      </c>
      <c r="S14" s="69" t="s">
        <v>154</v>
      </c>
      <c r="T14" s="60" t="str">
        <f t="shared" si="3"/>
        <v>高木</v>
      </c>
      <c r="U14" s="69" t="s">
        <v>16</v>
      </c>
      <c r="V14" s="70" t="str">
        <f t="shared" si="4"/>
        <v/>
      </c>
      <c r="W14" s="98" t="str">
        <f t="shared" si="5"/>
        <v/>
      </c>
      <c r="X14" s="70" t="str">
        <f t="shared" si="6"/>
        <v/>
      </c>
      <c r="Y14" s="70" t="str">
        <f t="shared" si="9"/>
        <v/>
      </c>
      <c r="Z14" s="98" t="str">
        <f t="shared" si="10"/>
        <v/>
      </c>
      <c r="AA14" s="69" t="s">
        <v>51</v>
      </c>
      <c r="AB14" s="71"/>
      <c r="AC14" s="61"/>
      <c r="AD14" s="60"/>
      <c r="AE14" s="60"/>
      <c r="AF14" s="67"/>
      <c r="AG14" s="68"/>
      <c r="AH14" s="68"/>
      <c r="AI14" s="84"/>
      <c r="AJ14" s="69"/>
      <c r="AK14" s="60"/>
      <c r="AL14" s="69"/>
      <c r="AM14" s="70"/>
      <c r="AN14" s="98"/>
      <c r="AO14" s="70"/>
      <c r="AP14" s="70"/>
      <c r="AQ14" s="98"/>
      <c r="AR14" s="69"/>
      <c r="AS14" s="117"/>
      <c r="AT14" s="75" t="s">
        <v>134</v>
      </c>
      <c r="AU14" s="87">
        <v>21</v>
      </c>
      <c r="AV14" s="87" t="s">
        <v>113</v>
      </c>
      <c r="AW14" s="88">
        <v>2.5</v>
      </c>
      <c r="AX14" s="88">
        <v>2.4</v>
      </c>
      <c r="AY14" s="88">
        <v>9</v>
      </c>
      <c r="AZ14" s="89">
        <f t="shared" si="11"/>
        <v>78.599999999999994</v>
      </c>
      <c r="BA14" s="87" t="s">
        <v>51</v>
      </c>
      <c r="BB14" s="89">
        <f t="shared" si="8"/>
        <v>78.599999999999994</v>
      </c>
      <c r="BC14" s="80"/>
    </row>
    <row r="15" spans="2:55">
      <c r="B15" s="76"/>
      <c r="C15" s="267"/>
      <c r="D15" s="267"/>
      <c r="E15" s="75" t="s">
        <v>93</v>
      </c>
      <c r="F15" s="80"/>
      <c r="G15" s="78">
        <f>COUNTIF($Q$5:$Q$67,"&lt;3.0")+COUNTIF($AH$5:$AH$67,"&lt;3.0")-COUNTIF($Q$5:$Q$67,"&lt;2.0")-COUNTIF($AH$5:$AH$67,"&lt;2.0")</f>
        <v>1</v>
      </c>
      <c r="H15" s="73" t="s">
        <v>25</v>
      </c>
      <c r="I15" s="79"/>
      <c r="J15" s="80"/>
      <c r="L15" s="61" t="s">
        <v>134</v>
      </c>
      <c r="M15" s="60">
        <v>11</v>
      </c>
      <c r="N15" s="60" t="s">
        <v>100</v>
      </c>
      <c r="O15" s="67">
        <v>1.6</v>
      </c>
      <c r="P15" s="68">
        <f t="shared" si="0"/>
        <v>1.6</v>
      </c>
      <c r="Q15" s="68" t="str">
        <f t="shared" si="1"/>
        <v/>
      </c>
      <c r="R15" s="84" t="str">
        <f t="shared" si="2"/>
        <v/>
      </c>
      <c r="S15" s="69">
        <v>0.5</v>
      </c>
      <c r="T15" s="60" t="str">
        <f t="shared" si="3"/>
        <v>低・中木</v>
      </c>
      <c r="U15" s="69" t="s">
        <v>16</v>
      </c>
      <c r="V15" s="70" t="str">
        <f t="shared" si="4"/>
        <v/>
      </c>
      <c r="W15" s="98" t="str">
        <f t="shared" si="5"/>
        <v/>
      </c>
      <c r="X15" s="70">
        <f t="shared" si="6"/>
        <v>1.6</v>
      </c>
      <c r="Y15" s="70" t="str">
        <f t="shared" si="9"/>
        <v/>
      </c>
      <c r="Z15" s="98" t="str">
        <f t="shared" si="10"/>
        <v/>
      </c>
      <c r="AA15" s="69" t="s">
        <v>51</v>
      </c>
      <c r="AB15" s="71"/>
      <c r="AC15" s="61"/>
      <c r="AD15" s="60"/>
      <c r="AE15" s="60"/>
      <c r="AF15" s="67"/>
      <c r="AG15" s="68"/>
      <c r="AH15" s="68"/>
      <c r="AI15" s="84"/>
      <c r="AJ15" s="69"/>
      <c r="AK15" s="60"/>
      <c r="AL15" s="69"/>
      <c r="AM15" s="70"/>
      <c r="AN15" s="98"/>
      <c r="AO15" s="70"/>
      <c r="AP15" s="70"/>
      <c r="AQ15" s="98"/>
      <c r="AR15" s="69"/>
      <c r="AS15" s="117"/>
      <c r="AT15" s="75" t="s">
        <v>134</v>
      </c>
      <c r="AU15" s="87">
        <v>22</v>
      </c>
      <c r="AV15" s="87" t="s">
        <v>113</v>
      </c>
      <c r="AW15" s="88">
        <v>2.2999999999999998</v>
      </c>
      <c r="AX15" s="88">
        <v>2.2999999999999998</v>
      </c>
      <c r="AY15" s="88">
        <v>15</v>
      </c>
      <c r="AZ15" s="89">
        <f t="shared" si="11"/>
        <v>114.1</v>
      </c>
      <c r="BA15" s="87" t="s">
        <v>51</v>
      </c>
      <c r="BB15" s="89">
        <f t="shared" si="8"/>
        <v>114.1</v>
      </c>
      <c r="BC15" s="80"/>
    </row>
    <row r="16" spans="2:55">
      <c r="B16" s="100"/>
      <c r="C16" s="266" t="s">
        <v>79</v>
      </c>
      <c r="D16" s="253"/>
      <c r="E16" s="75" t="s">
        <v>95</v>
      </c>
      <c r="F16" s="80"/>
      <c r="G16" s="90">
        <f>SUMIF($AW$5:$AW$63,"&lt;0.6",$AZ$5:$AZ$63)</f>
        <v>0</v>
      </c>
      <c r="H16" s="73" t="s">
        <v>26</v>
      </c>
      <c r="I16" s="79"/>
      <c r="J16" s="80"/>
      <c r="L16" s="61" t="s">
        <v>134</v>
      </c>
      <c r="M16" s="60">
        <v>12</v>
      </c>
      <c r="N16" s="60" t="s">
        <v>114</v>
      </c>
      <c r="O16" s="67">
        <v>2.6</v>
      </c>
      <c r="P16" s="68" t="str">
        <f t="shared" si="0"/>
        <v/>
      </c>
      <c r="Q16" s="68">
        <f t="shared" si="1"/>
        <v>2.6</v>
      </c>
      <c r="R16" s="84" t="str">
        <f t="shared" si="2"/>
        <v/>
      </c>
      <c r="S16" s="69">
        <v>0.22</v>
      </c>
      <c r="T16" s="60" t="str">
        <f t="shared" si="3"/>
        <v>低・中木</v>
      </c>
      <c r="U16" s="69" t="s">
        <v>8</v>
      </c>
      <c r="V16" s="70" t="str">
        <f t="shared" si="4"/>
        <v/>
      </c>
      <c r="W16" s="98">
        <f t="shared" si="5"/>
        <v>2.6</v>
      </c>
      <c r="X16" s="70" t="str">
        <f t="shared" si="6"/>
        <v/>
      </c>
      <c r="Y16" s="70" t="str">
        <f t="shared" si="9"/>
        <v/>
      </c>
      <c r="Z16" s="98" t="str">
        <f t="shared" si="10"/>
        <v/>
      </c>
      <c r="AA16" s="69" t="s">
        <v>51</v>
      </c>
      <c r="AB16" s="71"/>
      <c r="AC16" s="61"/>
      <c r="AD16" s="60"/>
      <c r="AE16" s="60"/>
      <c r="AF16" s="67"/>
      <c r="AG16" s="68"/>
      <c r="AH16" s="68"/>
      <c r="AI16" s="84"/>
      <c r="AJ16" s="69"/>
      <c r="AK16" s="60"/>
      <c r="AL16" s="60"/>
      <c r="AM16" s="70"/>
      <c r="AN16" s="98"/>
      <c r="AO16" s="70"/>
      <c r="AP16" s="70"/>
      <c r="AQ16" s="98"/>
      <c r="AR16" s="69"/>
      <c r="AS16" s="117"/>
      <c r="AT16" s="75" t="s">
        <v>103</v>
      </c>
      <c r="AU16" s="87">
        <v>23</v>
      </c>
      <c r="AV16" s="87" t="s">
        <v>113</v>
      </c>
      <c r="AW16" s="88">
        <v>1.7</v>
      </c>
      <c r="AX16" s="88">
        <v>2.2000000000000002</v>
      </c>
      <c r="AY16" s="88">
        <v>23.5</v>
      </c>
      <c r="AZ16" s="89">
        <f t="shared" si="11"/>
        <v>139.1</v>
      </c>
      <c r="BA16" s="87" t="s">
        <v>51</v>
      </c>
      <c r="BB16" s="89">
        <f t="shared" si="8"/>
        <v>139.1</v>
      </c>
      <c r="BC16" s="80"/>
    </row>
    <row r="17" spans="2:55">
      <c r="B17" s="101"/>
      <c r="C17" s="262"/>
      <c r="D17" s="255"/>
      <c r="E17" s="75" t="s">
        <v>96</v>
      </c>
      <c r="F17" s="80"/>
      <c r="G17" s="90">
        <f>SUMIF($AW$5:$AW$63,"&lt;3.0",$AZ$5:$AZ$63)-SUMIF($AW$5:$AW$63,"&lt;0.6",$AZ$5:$AZ$63)</f>
        <v>664.1</v>
      </c>
      <c r="H17" s="81" t="s">
        <v>26</v>
      </c>
      <c r="I17" s="79"/>
      <c r="J17" s="80"/>
      <c r="L17" s="61"/>
      <c r="M17" s="60"/>
      <c r="N17" s="60"/>
      <c r="O17" s="67"/>
      <c r="P17" s="68"/>
      <c r="Q17" s="68"/>
      <c r="R17" s="84"/>
      <c r="S17" s="69"/>
      <c r="T17" s="60"/>
      <c r="U17" s="69"/>
      <c r="V17" s="70" t="str">
        <f t="shared" si="4"/>
        <v/>
      </c>
      <c r="W17" s="98" t="str">
        <f t="shared" si="5"/>
        <v/>
      </c>
      <c r="X17" s="70" t="str">
        <f t="shared" si="6"/>
        <v/>
      </c>
      <c r="Y17" s="70" t="str">
        <f t="shared" si="9"/>
        <v/>
      </c>
      <c r="Z17" s="98" t="str">
        <f t="shared" si="10"/>
        <v/>
      </c>
      <c r="AA17" s="69"/>
      <c r="AB17" s="71"/>
      <c r="AC17" s="61"/>
      <c r="AD17" s="60"/>
      <c r="AE17" s="60"/>
      <c r="AF17" s="67"/>
      <c r="AG17" s="68"/>
      <c r="AH17" s="68"/>
      <c r="AI17" s="84"/>
      <c r="AJ17" s="69"/>
      <c r="AK17" s="60"/>
      <c r="AL17" s="60"/>
      <c r="AM17" s="70"/>
      <c r="AN17" s="98"/>
      <c r="AO17" s="70"/>
      <c r="AP17" s="70"/>
      <c r="AQ17" s="98"/>
      <c r="AR17" s="69"/>
      <c r="AS17" s="117"/>
      <c r="AT17" s="75"/>
      <c r="AU17" s="87"/>
      <c r="AV17" s="87"/>
      <c r="AW17" s="88"/>
      <c r="AX17" s="88"/>
      <c r="AY17" s="88"/>
      <c r="AZ17" s="89" t="str">
        <f t="shared" si="11"/>
        <v/>
      </c>
      <c r="BA17" s="87"/>
      <c r="BB17" s="89" t="str">
        <f t="shared" si="8"/>
        <v/>
      </c>
      <c r="BC17" s="80"/>
    </row>
    <row r="18" spans="2:55">
      <c r="B18" s="72"/>
      <c r="C18" s="261" t="s">
        <v>52</v>
      </c>
      <c r="D18" s="259"/>
      <c r="E18" s="77" t="s">
        <v>97</v>
      </c>
      <c r="F18" s="73" t="s">
        <v>98</v>
      </c>
      <c r="G18" s="78">
        <f>COUNTIF($W$5:$W$67,"&lt;0.6")+COUNTIF($AN$5:$AN$67,"&lt;0.6")</f>
        <v>0</v>
      </c>
      <c r="H18" s="73" t="s">
        <v>25</v>
      </c>
      <c r="I18" s="79"/>
      <c r="J18" s="80"/>
      <c r="L18" s="61"/>
      <c r="M18" s="60"/>
      <c r="N18" s="60"/>
      <c r="O18" s="67"/>
      <c r="P18" s="68"/>
      <c r="Q18" s="68"/>
      <c r="R18" s="84"/>
      <c r="S18" s="69"/>
      <c r="T18" s="60"/>
      <c r="U18" s="69"/>
      <c r="V18" s="70"/>
      <c r="W18" s="98"/>
      <c r="X18" s="70"/>
      <c r="Y18" s="70"/>
      <c r="Z18" s="98"/>
      <c r="AA18" s="69"/>
      <c r="AB18" s="71"/>
      <c r="AC18" s="61"/>
      <c r="AD18" s="60"/>
      <c r="AE18" s="60"/>
      <c r="AF18" s="67"/>
      <c r="AG18" s="68"/>
      <c r="AH18" s="68"/>
      <c r="AI18" s="84"/>
      <c r="AJ18" s="69"/>
      <c r="AK18" s="60"/>
      <c r="AL18" s="60"/>
      <c r="AM18" s="70"/>
      <c r="AN18" s="98"/>
      <c r="AO18" s="70"/>
      <c r="AP18" s="70"/>
      <c r="AQ18" s="98"/>
      <c r="AR18" s="69"/>
      <c r="AS18" s="117"/>
      <c r="AT18" s="75"/>
      <c r="AU18" s="87"/>
      <c r="AV18" s="87"/>
      <c r="AW18" s="88"/>
      <c r="AX18" s="88"/>
      <c r="AY18" s="88"/>
      <c r="AZ18" s="89" t="str">
        <f t="shared" si="11"/>
        <v/>
      </c>
      <c r="BA18" s="87"/>
      <c r="BB18" s="89" t="str">
        <f t="shared" si="8"/>
        <v/>
      </c>
      <c r="BC18" s="80"/>
    </row>
    <row r="19" spans="2:55" ht="12" customHeight="1">
      <c r="B19" s="265" t="s">
        <v>51</v>
      </c>
      <c r="C19" s="252" t="s">
        <v>53</v>
      </c>
      <c r="D19" s="253"/>
      <c r="E19" s="77" t="s">
        <v>99</v>
      </c>
      <c r="F19" s="73" t="s">
        <v>98</v>
      </c>
      <c r="G19" s="78">
        <f>COUNTIF($W$5:$W$67,"&lt;1.0")+COUNTIF($AN$5:$AN$67,"&lt;1.0")-COUNTIF($W$5:$W$67,"&lt;0.6")-COUNTIF($AN$5:$AN$67,"&lt;0.6")</f>
        <v>0</v>
      </c>
      <c r="H19" s="73" t="s">
        <v>25</v>
      </c>
      <c r="I19" s="79"/>
      <c r="J19" s="80"/>
      <c r="L19" s="61"/>
      <c r="M19" s="60"/>
      <c r="N19" s="60"/>
      <c r="O19" s="67"/>
      <c r="P19" s="68"/>
      <c r="Q19" s="68"/>
      <c r="R19" s="84"/>
      <c r="S19" s="69"/>
      <c r="T19" s="60"/>
      <c r="U19" s="69"/>
      <c r="V19" s="70"/>
      <c r="W19" s="98"/>
      <c r="X19" s="70"/>
      <c r="Y19" s="70"/>
      <c r="Z19" s="98"/>
      <c r="AA19" s="69"/>
      <c r="AB19" s="71"/>
      <c r="AC19" s="61"/>
      <c r="AD19" s="60"/>
      <c r="AE19" s="60"/>
      <c r="AF19" s="67"/>
      <c r="AG19" s="68"/>
      <c r="AH19" s="68"/>
      <c r="AI19" s="84"/>
      <c r="AJ19" s="69"/>
      <c r="AK19" s="60"/>
      <c r="AL19" s="69"/>
      <c r="AM19" s="70"/>
      <c r="AN19" s="98"/>
      <c r="AO19" s="70"/>
      <c r="AP19" s="70"/>
      <c r="AQ19" s="98"/>
      <c r="AR19" s="69"/>
      <c r="AS19" s="117"/>
      <c r="AT19" s="75"/>
      <c r="AU19" s="87"/>
      <c r="AV19" s="87"/>
      <c r="AW19" s="88"/>
      <c r="AX19" s="88"/>
      <c r="AY19" s="88"/>
      <c r="AZ19" s="89" t="str">
        <f t="shared" si="11"/>
        <v/>
      </c>
      <c r="BA19" s="87"/>
      <c r="BB19" s="89" t="str">
        <f t="shared" si="8"/>
        <v/>
      </c>
      <c r="BC19" s="80"/>
    </row>
    <row r="20" spans="2:55">
      <c r="B20" s="265"/>
      <c r="C20" s="254"/>
      <c r="D20" s="255"/>
      <c r="E20" s="249" t="s">
        <v>94</v>
      </c>
      <c r="F20" s="73" t="s">
        <v>102</v>
      </c>
      <c r="G20" s="78">
        <f>COUNTIF($W$5:$W$67,"&lt;2.0")+COUNTIF($AN$5:$AN$67,"&lt;2.0")-COUNTIF($W$5:$W$67,"&lt;1.0")-COUNTIF($AN$5:$AN$67,"&lt;1.0")</f>
        <v>5</v>
      </c>
      <c r="H20" s="73" t="s">
        <v>25</v>
      </c>
      <c r="I20" s="79"/>
      <c r="J20" s="80"/>
      <c r="L20" s="61"/>
      <c r="M20" s="60"/>
      <c r="N20" s="60"/>
      <c r="O20" s="67"/>
      <c r="P20" s="68"/>
      <c r="Q20" s="68"/>
      <c r="R20" s="84"/>
      <c r="S20" s="69"/>
      <c r="T20" s="60"/>
      <c r="U20" s="69"/>
      <c r="V20" s="70"/>
      <c r="W20" s="98"/>
      <c r="X20" s="70"/>
      <c r="Y20" s="70"/>
      <c r="Z20" s="98"/>
      <c r="AA20" s="69"/>
      <c r="AB20" s="71"/>
      <c r="AC20" s="61"/>
      <c r="AD20" s="60"/>
      <c r="AE20" s="60"/>
      <c r="AF20" s="67"/>
      <c r="AG20" s="68"/>
      <c r="AH20" s="68"/>
      <c r="AI20" s="84"/>
      <c r="AJ20" s="69"/>
      <c r="AK20" s="60"/>
      <c r="AL20" s="60"/>
      <c r="AM20" s="70"/>
      <c r="AN20" s="98"/>
      <c r="AO20" s="70"/>
      <c r="AP20" s="70"/>
      <c r="AQ20" s="98"/>
      <c r="AR20" s="69"/>
      <c r="AS20" s="117"/>
      <c r="AT20" s="75"/>
      <c r="AU20" s="87"/>
      <c r="AV20" s="87"/>
      <c r="AW20" s="88"/>
      <c r="AX20" s="88"/>
      <c r="AY20" s="88"/>
      <c r="AZ20" s="89" t="str">
        <f t="shared" si="11"/>
        <v/>
      </c>
      <c r="BA20" s="87"/>
      <c r="BB20" s="89" t="str">
        <f t="shared" si="8"/>
        <v/>
      </c>
      <c r="BC20" s="80"/>
    </row>
    <row r="21" spans="2:55">
      <c r="B21" s="265"/>
      <c r="C21" s="254"/>
      <c r="D21" s="255"/>
      <c r="E21" s="250"/>
      <c r="F21" s="82" t="s">
        <v>115</v>
      </c>
      <c r="G21" s="78">
        <f>COUNTIF($X$5:$X$67,"&lt;2.0")+COUNTIF($AO$5:$AO$67,"&lt;2.0")-COUNTIF($X$5:$X$67,"&lt;1.0")-COUNTIF($AO$5:$AO$67,"&lt;1.0")</f>
        <v>1</v>
      </c>
      <c r="H21" s="73" t="s">
        <v>25</v>
      </c>
      <c r="I21" s="79"/>
      <c r="J21" s="80"/>
      <c r="L21" s="61"/>
      <c r="M21" s="60"/>
      <c r="N21" s="60"/>
      <c r="O21" s="67"/>
      <c r="P21" s="68"/>
      <c r="Q21" s="68"/>
      <c r="R21" s="84"/>
      <c r="S21" s="69"/>
      <c r="T21" s="60"/>
      <c r="U21" s="69"/>
      <c r="V21" s="70"/>
      <c r="W21" s="98"/>
      <c r="X21" s="70"/>
      <c r="Y21" s="70"/>
      <c r="Z21" s="98"/>
      <c r="AA21" s="69"/>
      <c r="AB21" s="71"/>
      <c r="AC21" s="61"/>
      <c r="AD21" s="60"/>
      <c r="AE21" s="60"/>
      <c r="AF21" s="67"/>
      <c r="AG21" s="68"/>
      <c r="AH21" s="68"/>
      <c r="AI21" s="84"/>
      <c r="AJ21" s="69"/>
      <c r="AK21" s="60"/>
      <c r="AL21" s="69"/>
      <c r="AM21" s="70"/>
      <c r="AN21" s="98"/>
      <c r="AO21" s="70"/>
      <c r="AP21" s="70"/>
      <c r="AQ21" s="98"/>
      <c r="AR21" s="69"/>
      <c r="AS21" s="117"/>
      <c r="AT21" s="75"/>
      <c r="AU21" s="87"/>
      <c r="AV21" s="87"/>
      <c r="AW21" s="88"/>
      <c r="AX21" s="88"/>
      <c r="AY21" s="88"/>
      <c r="AZ21" s="89" t="str">
        <f t="shared" si="11"/>
        <v/>
      </c>
      <c r="BA21" s="87"/>
      <c r="BB21" s="89" t="str">
        <f t="shared" si="8"/>
        <v/>
      </c>
      <c r="BC21" s="80"/>
    </row>
    <row r="22" spans="2:55">
      <c r="B22" s="265"/>
      <c r="C22" s="254"/>
      <c r="D22" s="255"/>
      <c r="E22" s="250"/>
      <c r="F22" s="82" t="s">
        <v>116</v>
      </c>
      <c r="G22" s="78">
        <f>COUNTIF($Y$5:$Y$67,"&lt;2.0")+COUNTIF($AP$5:$AP$67,"&lt;2.0")-COUNTIF($Y$5:$Y$67,"&lt;1.0")-COUNTIF($AP$5:$AP$67,"&lt;1.0")</f>
        <v>0</v>
      </c>
      <c r="H22" s="73" t="s">
        <v>25</v>
      </c>
      <c r="I22" s="79"/>
      <c r="J22" s="80"/>
      <c r="L22" s="61"/>
      <c r="M22" s="60"/>
      <c r="N22" s="60"/>
      <c r="O22" s="67"/>
      <c r="P22" s="68"/>
      <c r="Q22" s="68"/>
      <c r="R22" s="84"/>
      <c r="S22" s="69"/>
      <c r="T22" s="60"/>
      <c r="U22" s="69"/>
      <c r="V22" s="70"/>
      <c r="W22" s="98"/>
      <c r="X22" s="70"/>
      <c r="Y22" s="70"/>
      <c r="Z22" s="98"/>
      <c r="AA22" s="69"/>
      <c r="AB22" s="71"/>
      <c r="AC22" s="61"/>
      <c r="AD22" s="60"/>
      <c r="AE22" s="60"/>
      <c r="AF22" s="67"/>
      <c r="AG22" s="68"/>
      <c r="AH22" s="68"/>
      <c r="AI22" s="84"/>
      <c r="AJ22" s="69"/>
      <c r="AK22" s="60"/>
      <c r="AL22" s="60"/>
      <c r="AM22" s="70"/>
      <c r="AN22" s="98"/>
      <c r="AO22" s="70"/>
      <c r="AP22" s="70"/>
      <c r="AQ22" s="98"/>
      <c r="AR22" s="69"/>
      <c r="AS22" s="117"/>
      <c r="AT22" s="75"/>
      <c r="AU22" s="87"/>
      <c r="AV22" s="87"/>
      <c r="AW22" s="88"/>
      <c r="AX22" s="88"/>
      <c r="AY22" s="88"/>
      <c r="AZ22" s="89" t="str">
        <f t="shared" si="11"/>
        <v/>
      </c>
      <c r="BA22" s="87"/>
      <c r="BB22" s="89" t="str">
        <f t="shared" si="8"/>
        <v/>
      </c>
      <c r="BC22" s="80"/>
    </row>
    <row r="23" spans="2:55">
      <c r="B23" s="265"/>
      <c r="C23" s="254"/>
      <c r="D23" s="255"/>
      <c r="E23" s="251"/>
      <c r="F23" s="73" t="s">
        <v>101</v>
      </c>
      <c r="G23" s="78">
        <f>COUNTIF($Z$5:$Z$67,"&lt;2.0")+COUNTIF($AQ$5:$AQ$67,"&lt;2.0")-COUNTIF($Z$5:$Z$67,"&lt;1.0")-COUNTIF($AQ$5:$AQ$67,"&lt;1.0")</f>
        <v>0</v>
      </c>
      <c r="H23" s="73" t="s">
        <v>25</v>
      </c>
      <c r="I23" s="79"/>
      <c r="J23" s="80"/>
      <c r="L23" s="61"/>
      <c r="M23" s="60"/>
      <c r="N23" s="60"/>
      <c r="O23" s="67"/>
      <c r="P23" s="68"/>
      <c r="Q23" s="68"/>
      <c r="R23" s="84"/>
      <c r="S23" s="69"/>
      <c r="T23" s="60"/>
      <c r="U23" s="69"/>
      <c r="V23" s="70"/>
      <c r="W23" s="98"/>
      <c r="X23" s="70"/>
      <c r="Y23" s="70"/>
      <c r="Z23" s="98"/>
      <c r="AA23" s="69"/>
      <c r="AB23" s="71"/>
      <c r="AC23" s="61"/>
      <c r="AD23" s="60"/>
      <c r="AE23" s="60"/>
      <c r="AF23" s="67"/>
      <c r="AG23" s="68"/>
      <c r="AH23" s="68"/>
      <c r="AI23" s="84"/>
      <c r="AJ23" s="69"/>
      <c r="AK23" s="60"/>
      <c r="AL23" s="69"/>
      <c r="AM23" s="70"/>
      <c r="AN23" s="98"/>
      <c r="AO23" s="70"/>
      <c r="AP23" s="70"/>
      <c r="AQ23" s="98"/>
      <c r="AR23" s="69"/>
      <c r="AS23" s="117"/>
      <c r="AT23" s="75"/>
      <c r="AU23" s="87"/>
      <c r="AV23" s="87"/>
      <c r="AW23" s="88"/>
      <c r="AX23" s="88"/>
      <c r="AY23" s="88"/>
      <c r="AZ23" s="89" t="str">
        <f t="shared" si="11"/>
        <v/>
      </c>
      <c r="BA23" s="87"/>
      <c r="BB23" s="89" t="str">
        <f t="shared" si="8"/>
        <v/>
      </c>
      <c r="BC23" s="80"/>
    </row>
    <row r="24" spans="2:55">
      <c r="B24" s="265"/>
      <c r="C24" s="254"/>
      <c r="D24" s="255"/>
      <c r="E24" s="249" t="s">
        <v>117</v>
      </c>
      <c r="F24" s="73" t="s">
        <v>102</v>
      </c>
      <c r="G24" s="78">
        <f>COUNTIF($W$5:$W$67,"&lt;3.0")+COUNTIF($AN$5:$AN$67,"&lt;3.0")-COUNTIF($W$5:$W$67,"&lt;2.0")-COUNTIF($AN$5:$AN$67,"&lt;2.0")</f>
        <v>1</v>
      </c>
      <c r="H24" s="73" t="s">
        <v>25</v>
      </c>
      <c r="I24" s="79"/>
      <c r="J24" s="80"/>
      <c r="L24" s="61"/>
      <c r="M24" s="60"/>
      <c r="N24" s="60"/>
      <c r="O24" s="67"/>
      <c r="P24" s="68"/>
      <c r="Q24" s="68"/>
      <c r="R24" s="84"/>
      <c r="S24" s="69"/>
      <c r="T24" s="60"/>
      <c r="U24" s="69"/>
      <c r="V24" s="70"/>
      <c r="W24" s="98"/>
      <c r="X24" s="70"/>
      <c r="Y24" s="70"/>
      <c r="Z24" s="98"/>
      <c r="AA24" s="69"/>
      <c r="AB24" s="71"/>
      <c r="AC24" s="61"/>
      <c r="AD24" s="60"/>
      <c r="AE24" s="60"/>
      <c r="AF24" s="67"/>
      <c r="AG24" s="68"/>
      <c r="AH24" s="68"/>
      <c r="AI24" s="84"/>
      <c r="AJ24" s="69"/>
      <c r="AK24" s="60"/>
      <c r="AL24" s="69"/>
      <c r="AM24" s="70"/>
      <c r="AN24" s="98"/>
      <c r="AO24" s="70"/>
      <c r="AP24" s="70"/>
      <c r="AQ24" s="98"/>
      <c r="AR24" s="69"/>
      <c r="AS24" s="117"/>
      <c r="AT24" s="75"/>
      <c r="AU24" s="87"/>
      <c r="AV24" s="87"/>
      <c r="AW24" s="88"/>
      <c r="AX24" s="88"/>
      <c r="AY24" s="88"/>
      <c r="AZ24" s="89" t="str">
        <f t="shared" si="11"/>
        <v/>
      </c>
      <c r="BA24" s="87"/>
      <c r="BB24" s="89" t="str">
        <f t="shared" si="8"/>
        <v/>
      </c>
      <c r="BC24" s="80"/>
    </row>
    <row r="25" spans="2:55">
      <c r="B25" s="265"/>
      <c r="C25" s="254"/>
      <c r="D25" s="255"/>
      <c r="E25" s="250"/>
      <c r="F25" s="82" t="s">
        <v>115</v>
      </c>
      <c r="G25" s="78">
        <f>COUNTIF($X$5:$X$67,"&lt;3.0")+COUNTIF($AO$5:$AO$67,"&lt;3.0")-COUNTIF($X$5:$X$67,"&lt;2.0")-COUNTIF($AO$5:$AO$67,"&lt;2.0")</f>
        <v>0</v>
      </c>
      <c r="H25" s="73" t="s">
        <v>25</v>
      </c>
      <c r="I25" s="79"/>
      <c r="J25" s="80"/>
      <c r="L25" s="61"/>
      <c r="M25" s="60"/>
      <c r="N25" s="60"/>
      <c r="O25" s="67"/>
      <c r="P25" s="68"/>
      <c r="Q25" s="68"/>
      <c r="R25" s="84"/>
      <c r="S25" s="69"/>
      <c r="T25" s="60"/>
      <c r="U25" s="69"/>
      <c r="V25" s="70"/>
      <c r="W25" s="98"/>
      <c r="X25" s="70"/>
      <c r="Y25" s="70"/>
      <c r="Z25" s="98"/>
      <c r="AA25" s="69"/>
      <c r="AB25" s="71"/>
      <c r="AC25" s="61"/>
      <c r="AD25" s="60"/>
      <c r="AE25" s="60"/>
      <c r="AF25" s="67"/>
      <c r="AG25" s="68"/>
      <c r="AH25" s="68"/>
      <c r="AI25" s="84"/>
      <c r="AJ25" s="69"/>
      <c r="AK25" s="60"/>
      <c r="AL25" s="69"/>
      <c r="AM25" s="70"/>
      <c r="AN25" s="98"/>
      <c r="AO25" s="70"/>
      <c r="AP25" s="70"/>
      <c r="AQ25" s="98"/>
      <c r="AR25" s="69"/>
      <c r="AS25" s="117"/>
      <c r="AT25" s="75"/>
      <c r="AU25" s="87"/>
      <c r="AV25" s="87"/>
      <c r="AW25" s="88"/>
      <c r="AX25" s="88"/>
      <c r="AY25" s="88"/>
      <c r="AZ25" s="89" t="str">
        <f t="shared" si="11"/>
        <v/>
      </c>
      <c r="BA25" s="87"/>
      <c r="BB25" s="89" t="str">
        <f t="shared" si="8"/>
        <v/>
      </c>
      <c r="BC25" s="80"/>
    </row>
    <row r="26" spans="2:55">
      <c r="B26" s="265"/>
      <c r="C26" s="254"/>
      <c r="D26" s="255"/>
      <c r="E26" s="250"/>
      <c r="F26" s="82" t="s">
        <v>116</v>
      </c>
      <c r="G26" s="78">
        <f>COUNTIF($Y$5:$Y$67,"&lt;3.0")+COUNTIF($AP$5:$AP$67,"&lt;3.0")-COUNTIF($Y$5:$Y$67,"&lt;2.0")-COUNTIF($AP$5:$AP$67,"&lt;2.0")</f>
        <v>0</v>
      </c>
      <c r="H26" s="73" t="s">
        <v>25</v>
      </c>
      <c r="I26" s="79"/>
      <c r="J26" s="80"/>
      <c r="L26" s="61"/>
      <c r="M26" s="60"/>
      <c r="N26" s="60"/>
      <c r="O26" s="67"/>
      <c r="P26" s="68"/>
      <c r="Q26" s="68"/>
      <c r="R26" s="84"/>
      <c r="S26" s="69"/>
      <c r="T26" s="60"/>
      <c r="U26" s="69"/>
      <c r="V26" s="70"/>
      <c r="W26" s="98"/>
      <c r="X26" s="70"/>
      <c r="Y26" s="70"/>
      <c r="Z26" s="98"/>
      <c r="AA26" s="69"/>
      <c r="AB26" s="71"/>
      <c r="AC26" s="61"/>
      <c r="AD26" s="60"/>
      <c r="AE26" s="60"/>
      <c r="AF26" s="67"/>
      <c r="AG26" s="68"/>
      <c r="AH26" s="68"/>
      <c r="AI26" s="84"/>
      <c r="AJ26" s="69"/>
      <c r="AK26" s="60"/>
      <c r="AL26" s="60"/>
      <c r="AM26" s="70"/>
      <c r="AN26" s="98"/>
      <c r="AO26" s="70"/>
      <c r="AP26" s="70"/>
      <c r="AQ26" s="98"/>
      <c r="AR26" s="69"/>
      <c r="AS26" s="117"/>
      <c r="AT26" s="75"/>
      <c r="AU26" s="87"/>
      <c r="AV26" s="87"/>
      <c r="AW26" s="88"/>
      <c r="AX26" s="88"/>
      <c r="AY26" s="88"/>
      <c r="AZ26" s="89" t="str">
        <f t="shared" si="11"/>
        <v/>
      </c>
      <c r="BA26" s="87"/>
      <c r="BB26" s="89" t="str">
        <f t="shared" si="8"/>
        <v/>
      </c>
      <c r="BC26" s="80"/>
    </row>
    <row r="27" spans="2:55">
      <c r="B27" s="265"/>
      <c r="C27" s="256"/>
      <c r="D27" s="257"/>
      <c r="E27" s="251"/>
      <c r="F27" s="73" t="s">
        <v>101</v>
      </c>
      <c r="G27" s="78">
        <f>COUNTIF($Z$5:$Z$67,"&lt;3.0")+COUNTIF($AQ$5:$AQ$67,"&lt;3.0")-COUNTIF($Z$5:$Z$67,"&lt;2.0")-COUNTIF($AQ$5:$AQ$67,"&lt;2.0")</f>
        <v>0</v>
      </c>
      <c r="H27" s="73" t="s">
        <v>25</v>
      </c>
      <c r="I27" s="79"/>
      <c r="J27" s="80"/>
      <c r="L27" s="61"/>
      <c r="M27" s="60"/>
      <c r="N27" s="60"/>
      <c r="O27" s="67"/>
      <c r="P27" s="68"/>
      <c r="Q27" s="68"/>
      <c r="R27" s="84"/>
      <c r="S27" s="69"/>
      <c r="T27" s="60"/>
      <c r="U27" s="69"/>
      <c r="V27" s="70"/>
      <c r="W27" s="98"/>
      <c r="X27" s="70"/>
      <c r="Y27" s="70"/>
      <c r="Z27" s="98"/>
      <c r="AA27" s="69"/>
      <c r="AB27" s="71"/>
      <c r="AC27" s="61"/>
      <c r="AD27" s="60"/>
      <c r="AE27" s="60"/>
      <c r="AF27" s="67"/>
      <c r="AG27" s="68"/>
      <c r="AH27" s="68"/>
      <c r="AI27" s="84"/>
      <c r="AJ27" s="69"/>
      <c r="AK27" s="60"/>
      <c r="AL27" s="69"/>
      <c r="AM27" s="70"/>
      <c r="AN27" s="98"/>
      <c r="AO27" s="70"/>
      <c r="AP27" s="70"/>
      <c r="AQ27" s="98"/>
      <c r="AR27" s="69"/>
      <c r="AS27" s="117"/>
      <c r="AT27" s="75"/>
      <c r="AU27" s="87"/>
      <c r="AV27" s="87"/>
      <c r="AW27" s="88"/>
      <c r="AX27" s="88"/>
      <c r="AY27" s="88"/>
      <c r="AZ27" s="89" t="str">
        <f t="shared" si="11"/>
        <v/>
      </c>
      <c r="BA27" s="87"/>
      <c r="BB27" s="89" t="str">
        <f t="shared" si="8"/>
        <v/>
      </c>
      <c r="BC27" s="80"/>
    </row>
    <row r="28" spans="2:55">
      <c r="B28" s="76"/>
      <c r="C28" s="252" t="s">
        <v>55</v>
      </c>
      <c r="D28" s="253"/>
      <c r="E28" s="75" t="s">
        <v>102</v>
      </c>
      <c r="F28" s="80"/>
      <c r="G28" s="78">
        <f>COUNTIF($V$5:$V$67,"&lt;0.3")+COUNTIF($AM$5:$AM$67,"&lt;0.3")</f>
        <v>0</v>
      </c>
      <c r="H28" s="73" t="s">
        <v>25</v>
      </c>
      <c r="I28" s="79"/>
      <c r="J28" s="80"/>
      <c r="L28" s="61"/>
      <c r="M28" s="60"/>
      <c r="N28" s="60"/>
      <c r="O28" s="67"/>
      <c r="P28" s="68"/>
      <c r="Q28" s="68"/>
      <c r="R28" s="84"/>
      <c r="S28" s="69"/>
      <c r="T28" s="60"/>
      <c r="U28" s="69"/>
      <c r="V28" s="70"/>
      <c r="W28" s="98"/>
      <c r="X28" s="70"/>
      <c r="Y28" s="70"/>
      <c r="Z28" s="98"/>
      <c r="AA28" s="69"/>
      <c r="AB28" s="71"/>
      <c r="AC28" s="61"/>
      <c r="AD28" s="60"/>
      <c r="AE28" s="60"/>
      <c r="AF28" s="67"/>
      <c r="AG28" s="68"/>
      <c r="AH28" s="68"/>
      <c r="AI28" s="84"/>
      <c r="AJ28" s="69"/>
      <c r="AK28" s="60"/>
      <c r="AL28" s="60"/>
      <c r="AM28" s="70"/>
      <c r="AN28" s="98"/>
      <c r="AO28" s="70"/>
      <c r="AP28" s="70"/>
      <c r="AQ28" s="98"/>
      <c r="AR28" s="69"/>
      <c r="AS28" s="117"/>
      <c r="AT28" s="75"/>
      <c r="AU28" s="87"/>
      <c r="AV28" s="87"/>
      <c r="AW28" s="88"/>
      <c r="AX28" s="88"/>
      <c r="AY28" s="88"/>
      <c r="AZ28" s="89" t="str">
        <f t="shared" si="11"/>
        <v/>
      </c>
      <c r="BA28" s="87"/>
      <c r="BB28" s="89" t="str">
        <f t="shared" si="8"/>
        <v/>
      </c>
      <c r="BC28" s="80"/>
    </row>
    <row r="29" spans="2:55">
      <c r="B29" s="76"/>
      <c r="C29" s="254"/>
      <c r="D29" s="255"/>
      <c r="E29" s="82" t="s">
        <v>115</v>
      </c>
      <c r="F29" s="80"/>
      <c r="G29" s="78">
        <f>COUNTIF($V$5:$V$67,"&lt;0.6")+COUNTIF($AM$5:$AM$67,"&lt;0.6")-COUNTIF($V$5:$V$67,"&lt;0.3")-COUNTIF($AM$5:$AM$67,"&lt;0.3")</f>
        <v>0</v>
      </c>
      <c r="H29" s="73" t="s">
        <v>25</v>
      </c>
      <c r="I29" s="79"/>
      <c r="J29" s="80"/>
      <c r="L29" s="61"/>
      <c r="M29" s="60"/>
      <c r="N29" s="60"/>
      <c r="O29" s="67"/>
      <c r="P29" s="68"/>
      <c r="Q29" s="68"/>
      <c r="R29" s="84"/>
      <c r="S29" s="69"/>
      <c r="T29" s="60"/>
      <c r="U29" s="69"/>
      <c r="V29" s="70"/>
      <c r="W29" s="98"/>
      <c r="X29" s="70"/>
      <c r="Y29" s="70"/>
      <c r="Z29" s="98"/>
      <c r="AA29" s="69"/>
      <c r="AB29" s="71"/>
      <c r="AC29" s="61"/>
      <c r="AD29" s="60"/>
      <c r="AE29" s="60"/>
      <c r="AF29" s="67"/>
      <c r="AG29" s="68"/>
      <c r="AH29" s="68"/>
      <c r="AI29" s="84"/>
      <c r="AJ29" s="69"/>
      <c r="AK29" s="60"/>
      <c r="AL29" s="69"/>
      <c r="AM29" s="70"/>
      <c r="AN29" s="98"/>
      <c r="AO29" s="70"/>
      <c r="AP29" s="70"/>
      <c r="AQ29" s="98"/>
      <c r="AR29" s="69"/>
      <c r="AS29" s="117"/>
      <c r="AT29" s="75"/>
      <c r="AU29" s="87"/>
      <c r="AV29" s="87"/>
      <c r="AW29" s="88"/>
      <c r="AX29" s="88"/>
      <c r="AY29" s="88"/>
      <c r="AZ29" s="89" t="str">
        <f t="shared" si="11"/>
        <v/>
      </c>
      <c r="BA29" s="87"/>
      <c r="BB29" s="89" t="str">
        <f t="shared" si="8"/>
        <v/>
      </c>
      <c r="BC29" s="80"/>
    </row>
    <row r="30" spans="2:55">
      <c r="B30" s="76"/>
      <c r="C30" s="254"/>
      <c r="D30" s="255"/>
      <c r="E30" s="75" t="s">
        <v>116</v>
      </c>
      <c r="F30" s="80"/>
      <c r="G30" s="78">
        <f>COUNTIF($V$5:$V$67,"&lt;0.9")+COUNTIF($AM$5:$AM$67,"&lt;0.9")-COUNTIF($V$5:$V$67,"&lt;0.6")-COUNTIF($AM$5:$AM$67,"&lt;0.6")</f>
        <v>0</v>
      </c>
      <c r="H30" s="73" t="s">
        <v>25</v>
      </c>
      <c r="I30" s="79"/>
      <c r="J30" s="80"/>
      <c r="L30" s="61"/>
      <c r="M30" s="60"/>
      <c r="N30" s="60"/>
      <c r="O30" s="67"/>
      <c r="P30" s="68"/>
      <c r="Q30" s="68"/>
      <c r="R30" s="84"/>
      <c r="S30" s="69"/>
      <c r="T30" s="60"/>
      <c r="U30" s="69"/>
      <c r="V30" s="70"/>
      <c r="W30" s="98"/>
      <c r="X30" s="70"/>
      <c r="Y30" s="70"/>
      <c r="Z30" s="98"/>
      <c r="AA30" s="69"/>
      <c r="AB30" s="71"/>
      <c r="AC30" s="61"/>
      <c r="AD30" s="60"/>
      <c r="AE30" s="60"/>
      <c r="AF30" s="67"/>
      <c r="AG30" s="68"/>
      <c r="AH30" s="68"/>
      <c r="AI30" s="84"/>
      <c r="AJ30" s="69"/>
      <c r="AK30" s="60"/>
      <c r="AL30" s="60"/>
      <c r="AM30" s="70"/>
      <c r="AN30" s="98"/>
      <c r="AO30" s="70"/>
      <c r="AP30" s="70"/>
      <c r="AQ30" s="98"/>
      <c r="AR30" s="69"/>
      <c r="AS30" s="117"/>
      <c r="AT30" s="75"/>
      <c r="AU30" s="87"/>
      <c r="AV30" s="87"/>
      <c r="AW30" s="88"/>
      <c r="AX30" s="88"/>
      <c r="AY30" s="88"/>
      <c r="AZ30" s="89" t="str">
        <f t="shared" si="11"/>
        <v/>
      </c>
      <c r="BA30" s="87"/>
      <c r="BB30" s="89" t="str">
        <f t="shared" si="8"/>
        <v/>
      </c>
      <c r="BC30" s="80"/>
    </row>
    <row r="31" spans="2:55">
      <c r="B31" s="76"/>
      <c r="C31" s="256"/>
      <c r="D31" s="257"/>
      <c r="E31" s="75" t="s">
        <v>118</v>
      </c>
      <c r="F31" s="80"/>
      <c r="G31" s="78">
        <f>COUNTIF($V$5:$V$67,"&lt;1.2")+COUNTIF($AM$5:$AM$67,"&lt;1.2")-COUNTIF($V$5:$V$67,"&lt;0.9")-COUNTIF($AM$5:$AM$67,"&lt;0.9")</f>
        <v>1</v>
      </c>
      <c r="H31" s="73" t="s">
        <v>25</v>
      </c>
      <c r="I31" s="78"/>
      <c r="J31" s="80"/>
      <c r="L31" s="61"/>
      <c r="M31" s="60"/>
      <c r="N31" s="60"/>
      <c r="O31" s="67"/>
      <c r="P31" s="68"/>
      <c r="Q31" s="68"/>
      <c r="R31" s="84"/>
      <c r="S31" s="69"/>
      <c r="T31" s="60"/>
      <c r="U31" s="69"/>
      <c r="V31" s="70"/>
      <c r="W31" s="98"/>
      <c r="X31" s="70"/>
      <c r="Y31" s="70"/>
      <c r="Z31" s="98"/>
      <c r="AA31" s="69"/>
      <c r="AB31" s="71"/>
      <c r="AC31" s="61"/>
      <c r="AD31" s="60"/>
      <c r="AE31" s="60"/>
      <c r="AF31" s="67"/>
      <c r="AG31" s="68"/>
      <c r="AH31" s="68"/>
      <c r="AI31" s="84"/>
      <c r="AJ31" s="69"/>
      <c r="AK31" s="60"/>
      <c r="AL31" s="69"/>
      <c r="AM31" s="70"/>
      <c r="AN31" s="98"/>
      <c r="AO31" s="70"/>
      <c r="AP31" s="70"/>
      <c r="AQ31" s="98"/>
      <c r="AR31" s="69"/>
      <c r="AS31" s="117"/>
      <c r="AT31" s="75"/>
      <c r="AU31" s="87"/>
      <c r="AV31" s="87"/>
      <c r="AW31" s="88"/>
      <c r="AX31" s="88"/>
      <c r="AY31" s="88"/>
      <c r="AZ31" s="89" t="str">
        <f t="shared" si="11"/>
        <v/>
      </c>
      <c r="BA31" s="87"/>
      <c r="BB31" s="89" t="str">
        <f t="shared" si="8"/>
        <v/>
      </c>
      <c r="BC31" s="80"/>
    </row>
    <row r="32" spans="2:55">
      <c r="B32" s="76"/>
      <c r="C32" s="252" t="s">
        <v>20</v>
      </c>
      <c r="D32" s="253"/>
      <c r="E32" s="75" t="s">
        <v>52</v>
      </c>
      <c r="F32" s="80"/>
      <c r="G32" s="90">
        <f>SUMIF($AW$5:$AW$63,"&lt;0.6",$BB$5:$BB$63)</f>
        <v>0</v>
      </c>
      <c r="H32" s="73" t="s">
        <v>26</v>
      </c>
      <c r="I32" s="79"/>
      <c r="J32" s="80"/>
      <c r="L32" s="61"/>
      <c r="M32" s="60"/>
      <c r="N32" s="60"/>
      <c r="O32" s="67"/>
      <c r="P32" s="68"/>
      <c r="Q32" s="68"/>
      <c r="R32" s="84"/>
      <c r="S32" s="69"/>
      <c r="T32" s="60"/>
      <c r="U32" s="69"/>
      <c r="V32" s="70"/>
      <c r="W32" s="98"/>
      <c r="X32" s="70"/>
      <c r="Y32" s="70"/>
      <c r="Z32" s="98"/>
      <c r="AA32" s="69"/>
      <c r="AB32" s="71"/>
      <c r="AC32" s="61"/>
      <c r="AD32" s="60"/>
      <c r="AE32" s="60"/>
      <c r="AF32" s="67"/>
      <c r="AG32" s="68"/>
      <c r="AH32" s="68"/>
      <c r="AI32" s="84"/>
      <c r="AJ32" s="69"/>
      <c r="AK32" s="60"/>
      <c r="AL32" s="60"/>
      <c r="AM32" s="70"/>
      <c r="AN32" s="98"/>
      <c r="AO32" s="70"/>
      <c r="AP32" s="70"/>
      <c r="AQ32" s="98"/>
      <c r="AR32" s="69"/>
      <c r="AS32" s="117"/>
      <c r="AT32" s="75"/>
      <c r="AU32" s="87"/>
      <c r="AV32" s="87"/>
      <c r="AW32" s="88"/>
      <c r="AX32" s="88"/>
      <c r="AY32" s="88"/>
      <c r="AZ32" s="89" t="str">
        <f t="shared" si="11"/>
        <v/>
      </c>
      <c r="BA32" s="87"/>
      <c r="BB32" s="89" t="str">
        <f t="shared" si="8"/>
        <v/>
      </c>
      <c r="BC32" s="80"/>
    </row>
    <row r="33" spans="2:55">
      <c r="B33" s="83"/>
      <c r="C33" s="256"/>
      <c r="D33" s="257"/>
      <c r="E33" s="75" t="s">
        <v>53</v>
      </c>
      <c r="F33" s="80"/>
      <c r="G33" s="90">
        <f>SUMIF($AW$5:$AW$63,"&lt;3.0",$BB$5:$BB$63)-SUMIF($AW$5:$AW$63,"&lt;0.6",$BB$5:$BB$63)</f>
        <v>798.6</v>
      </c>
      <c r="H33" s="73" t="s">
        <v>26</v>
      </c>
      <c r="I33" s="79"/>
      <c r="J33" s="80"/>
      <c r="L33" s="61"/>
      <c r="M33" s="60"/>
      <c r="N33" s="60"/>
      <c r="O33" s="67"/>
      <c r="P33" s="68"/>
      <c r="Q33" s="68"/>
      <c r="R33" s="84"/>
      <c r="S33" s="69"/>
      <c r="T33" s="60"/>
      <c r="U33" s="69"/>
      <c r="V33" s="70"/>
      <c r="W33" s="98"/>
      <c r="X33" s="70"/>
      <c r="Y33" s="70"/>
      <c r="Z33" s="98"/>
      <c r="AA33" s="69"/>
      <c r="AB33" s="71"/>
      <c r="AC33" s="61"/>
      <c r="AD33" s="60"/>
      <c r="AE33" s="60"/>
      <c r="AF33" s="67"/>
      <c r="AG33" s="68"/>
      <c r="AH33" s="68"/>
      <c r="AI33" s="84"/>
      <c r="AJ33" s="69"/>
      <c r="AK33" s="60"/>
      <c r="AL33" s="69"/>
      <c r="AM33" s="70"/>
      <c r="AN33" s="98"/>
      <c r="AO33" s="70"/>
      <c r="AP33" s="70"/>
      <c r="AQ33" s="98"/>
      <c r="AR33" s="69"/>
      <c r="AS33" s="117"/>
      <c r="AT33" s="75"/>
      <c r="AU33" s="87"/>
      <c r="AV33" s="87"/>
      <c r="AW33" s="88"/>
      <c r="AX33" s="88"/>
      <c r="AY33" s="88"/>
      <c r="AZ33" s="89" t="str">
        <f t="shared" si="11"/>
        <v/>
      </c>
      <c r="BA33" s="87"/>
      <c r="BB33" s="89" t="str">
        <f t="shared" si="8"/>
        <v/>
      </c>
      <c r="BC33" s="80"/>
    </row>
    <row r="34" spans="2:55">
      <c r="B34" s="269" t="s">
        <v>119</v>
      </c>
      <c r="C34" s="252"/>
      <c r="D34" s="253"/>
      <c r="E34" s="75" t="s">
        <v>120</v>
      </c>
      <c r="F34" s="80"/>
      <c r="G34" s="79"/>
      <c r="H34" s="73" t="s">
        <v>25</v>
      </c>
      <c r="I34" s="79"/>
      <c r="J34" s="80"/>
      <c r="L34" s="61"/>
      <c r="M34" s="60"/>
      <c r="N34" s="60"/>
      <c r="O34" s="67"/>
      <c r="P34" s="68"/>
      <c r="Q34" s="68"/>
      <c r="R34" s="84"/>
      <c r="S34" s="69"/>
      <c r="T34" s="60"/>
      <c r="U34" s="69"/>
      <c r="V34" s="70"/>
      <c r="W34" s="98"/>
      <c r="X34" s="70"/>
      <c r="Y34" s="70"/>
      <c r="Z34" s="98"/>
      <c r="AA34" s="69"/>
      <c r="AB34" s="71"/>
      <c r="AC34" s="61"/>
      <c r="AD34" s="60"/>
      <c r="AE34" s="60"/>
      <c r="AF34" s="67"/>
      <c r="AG34" s="68"/>
      <c r="AH34" s="68"/>
      <c r="AI34" s="84"/>
      <c r="AJ34" s="69"/>
      <c r="AK34" s="60"/>
      <c r="AL34" s="69"/>
      <c r="AM34" s="70"/>
      <c r="AN34" s="98"/>
      <c r="AO34" s="70"/>
      <c r="AP34" s="70"/>
      <c r="AQ34" s="98"/>
      <c r="AR34" s="69"/>
      <c r="AS34" s="117"/>
      <c r="AT34" s="75"/>
      <c r="AU34" s="87"/>
      <c r="AV34" s="87"/>
      <c r="AW34" s="88"/>
      <c r="AX34" s="88"/>
      <c r="AY34" s="88"/>
      <c r="AZ34" s="89" t="str">
        <f t="shared" si="11"/>
        <v/>
      </c>
      <c r="BA34" s="87"/>
      <c r="BB34" s="89" t="str">
        <f t="shared" si="8"/>
        <v/>
      </c>
      <c r="BC34" s="80"/>
    </row>
    <row r="35" spans="2:55">
      <c r="B35" s="250"/>
      <c r="C35" s="254" t="s">
        <v>121</v>
      </c>
      <c r="D35" s="255"/>
      <c r="E35" s="75" t="s">
        <v>122</v>
      </c>
      <c r="F35" s="80"/>
      <c r="G35" s="79"/>
      <c r="H35" s="73" t="s">
        <v>25</v>
      </c>
      <c r="I35" s="79"/>
      <c r="J35" s="80"/>
      <c r="L35" s="61"/>
      <c r="M35" s="60"/>
      <c r="N35" s="60"/>
      <c r="O35" s="67"/>
      <c r="P35" s="68"/>
      <c r="Q35" s="68"/>
      <c r="R35" s="84"/>
      <c r="S35" s="69"/>
      <c r="T35" s="60"/>
      <c r="U35" s="69"/>
      <c r="V35" s="70"/>
      <c r="W35" s="98"/>
      <c r="X35" s="70"/>
      <c r="Y35" s="70"/>
      <c r="Z35" s="98"/>
      <c r="AA35" s="69"/>
      <c r="AB35" s="71"/>
      <c r="AC35" s="61"/>
      <c r="AD35" s="60"/>
      <c r="AE35" s="60"/>
      <c r="AF35" s="67"/>
      <c r="AG35" s="68"/>
      <c r="AH35" s="68"/>
      <c r="AI35" s="84"/>
      <c r="AJ35" s="69"/>
      <c r="AK35" s="60"/>
      <c r="AL35" s="69"/>
      <c r="AM35" s="70"/>
      <c r="AN35" s="98"/>
      <c r="AO35" s="70"/>
      <c r="AP35" s="70"/>
      <c r="AQ35" s="98"/>
      <c r="AR35" s="69"/>
      <c r="AS35" s="117"/>
      <c r="AT35" s="75"/>
      <c r="AU35" s="87"/>
      <c r="AV35" s="87"/>
      <c r="AW35" s="88"/>
      <c r="AX35" s="88"/>
      <c r="AY35" s="88"/>
      <c r="AZ35" s="89" t="str">
        <f t="shared" si="11"/>
        <v/>
      </c>
      <c r="BA35" s="87"/>
      <c r="BB35" s="89"/>
      <c r="BC35" s="80"/>
    </row>
    <row r="36" spans="2:55">
      <c r="B36" s="250"/>
      <c r="C36" s="102"/>
      <c r="D36" s="103"/>
      <c r="E36" s="75" t="s">
        <v>123</v>
      </c>
      <c r="F36" s="80"/>
      <c r="G36" s="79"/>
      <c r="H36" s="73" t="s">
        <v>25</v>
      </c>
      <c r="I36" s="79"/>
      <c r="J36" s="80"/>
      <c r="L36" s="61"/>
      <c r="M36" s="60"/>
      <c r="N36" s="60"/>
      <c r="O36" s="67"/>
      <c r="P36" s="68"/>
      <c r="Q36" s="68"/>
      <c r="R36" s="84"/>
      <c r="S36" s="69"/>
      <c r="T36" s="60"/>
      <c r="U36" s="69"/>
      <c r="V36" s="70"/>
      <c r="W36" s="98"/>
      <c r="X36" s="70"/>
      <c r="Y36" s="70"/>
      <c r="Z36" s="98"/>
      <c r="AA36" s="69"/>
      <c r="AB36" s="71"/>
      <c r="AC36" s="61"/>
      <c r="AD36" s="60"/>
      <c r="AE36" s="60"/>
      <c r="AF36" s="67"/>
      <c r="AG36" s="68"/>
      <c r="AH36" s="68"/>
      <c r="AI36" s="84"/>
      <c r="AJ36" s="69"/>
      <c r="AK36" s="60"/>
      <c r="AL36" s="69"/>
      <c r="AM36" s="70"/>
      <c r="AN36" s="98"/>
      <c r="AO36" s="70"/>
      <c r="AP36" s="70"/>
      <c r="AQ36" s="98"/>
      <c r="AR36" s="69"/>
      <c r="AS36" s="117"/>
      <c r="AT36" s="75"/>
      <c r="AU36" s="87"/>
      <c r="AV36" s="87"/>
      <c r="AW36" s="88"/>
      <c r="AX36" s="88"/>
      <c r="AY36" s="88"/>
      <c r="AZ36" s="89" t="str">
        <f t="shared" si="11"/>
        <v/>
      </c>
      <c r="BA36" s="87"/>
      <c r="BB36" s="89" t="str">
        <f t="shared" ref="BB36:BB63" si="12">IF(BA36="防除",IF(AW36&lt;0.6,ROUND(AX36*AY36,1),ROUND(AY36*AW36*2+AY36*AX36+AX36*AW36*2,1)),"")</f>
        <v/>
      </c>
      <c r="BC36" s="80"/>
    </row>
    <row r="37" spans="2:55">
      <c r="B37" s="270"/>
      <c r="C37" s="101"/>
      <c r="D37" s="104"/>
      <c r="E37" s="75" t="s">
        <v>94</v>
      </c>
      <c r="F37" s="105"/>
      <c r="G37" s="79"/>
      <c r="H37" s="73" t="s">
        <v>25</v>
      </c>
      <c r="I37" s="105"/>
      <c r="J37" s="80"/>
      <c r="L37" s="61"/>
      <c r="M37" s="60"/>
      <c r="N37" s="60"/>
      <c r="O37" s="67"/>
      <c r="P37" s="68"/>
      <c r="Q37" s="68"/>
      <c r="R37" s="84"/>
      <c r="S37" s="69"/>
      <c r="T37" s="60"/>
      <c r="U37" s="69"/>
      <c r="V37" s="70"/>
      <c r="W37" s="98"/>
      <c r="X37" s="70"/>
      <c r="Y37" s="70"/>
      <c r="Z37" s="98"/>
      <c r="AA37" s="69"/>
      <c r="AB37" s="71"/>
      <c r="AC37" s="61"/>
      <c r="AD37" s="60"/>
      <c r="AE37" s="60"/>
      <c r="AF37" s="67"/>
      <c r="AG37" s="68"/>
      <c r="AH37" s="68"/>
      <c r="AI37" s="84"/>
      <c r="AJ37" s="69"/>
      <c r="AK37" s="60"/>
      <c r="AL37" s="69"/>
      <c r="AM37" s="70"/>
      <c r="AN37" s="98"/>
      <c r="AO37" s="70"/>
      <c r="AP37" s="70"/>
      <c r="AQ37" s="98"/>
      <c r="AR37" s="69"/>
      <c r="AS37" s="117"/>
      <c r="AT37" s="75"/>
      <c r="AU37" s="87"/>
      <c r="AV37" s="87"/>
      <c r="AW37" s="88"/>
      <c r="AX37" s="88"/>
      <c r="AY37" s="88"/>
      <c r="AZ37" s="89" t="str">
        <f t="shared" si="11"/>
        <v/>
      </c>
      <c r="BA37" s="87"/>
      <c r="BB37" s="89" t="str">
        <f t="shared" si="12"/>
        <v/>
      </c>
      <c r="BC37" s="80"/>
    </row>
    <row r="38" spans="2:55">
      <c r="B38" s="79" t="s">
        <v>124</v>
      </c>
      <c r="C38" s="79" t="s">
        <v>113</v>
      </c>
      <c r="D38" s="80"/>
      <c r="E38" s="105" t="s">
        <v>125</v>
      </c>
      <c r="F38" s="105"/>
      <c r="G38" s="79"/>
      <c r="H38" s="73" t="s">
        <v>25</v>
      </c>
      <c r="I38" s="106"/>
      <c r="J38" s="80"/>
      <c r="L38" s="61"/>
      <c r="M38" s="60"/>
      <c r="N38" s="60"/>
      <c r="O38" s="67"/>
      <c r="P38" s="68"/>
      <c r="Q38" s="68"/>
      <c r="R38" s="84"/>
      <c r="S38" s="69"/>
      <c r="T38" s="60"/>
      <c r="U38" s="69"/>
      <c r="V38" s="70"/>
      <c r="W38" s="98"/>
      <c r="X38" s="70"/>
      <c r="Y38" s="70"/>
      <c r="Z38" s="98"/>
      <c r="AA38" s="69"/>
      <c r="AB38" s="71"/>
      <c r="AC38" s="61"/>
      <c r="AD38" s="60"/>
      <c r="AE38" s="60"/>
      <c r="AF38" s="67"/>
      <c r="AG38" s="68"/>
      <c r="AH38" s="68"/>
      <c r="AI38" s="84"/>
      <c r="AJ38" s="69"/>
      <c r="AK38" s="60"/>
      <c r="AL38" s="69"/>
      <c r="AM38" s="70"/>
      <c r="AN38" s="98"/>
      <c r="AO38" s="70"/>
      <c r="AP38" s="70"/>
      <c r="AQ38" s="98"/>
      <c r="AR38" s="69"/>
      <c r="AS38" s="117"/>
      <c r="AT38" s="75"/>
      <c r="AU38" s="87"/>
      <c r="AV38" s="87"/>
      <c r="AW38" s="88"/>
      <c r="AX38" s="88"/>
      <c r="AY38" s="88"/>
      <c r="AZ38" s="89" t="str">
        <f t="shared" si="11"/>
        <v/>
      </c>
      <c r="BA38" s="87"/>
      <c r="BB38" s="89" t="str">
        <f t="shared" si="12"/>
        <v/>
      </c>
      <c r="BC38" s="80"/>
    </row>
    <row r="39" spans="2:55">
      <c r="B39" s="79" t="s">
        <v>126</v>
      </c>
      <c r="C39" s="79" t="s">
        <v>53</v>
      </c>
      <c r="D39" s="80"/>
      <c r="E39" s="105" t="s">
        <v>127</v>
      </c>
      <c r="F39" s="105"/>
      <c r="G39" s="79"/>
      <c r="H39" s="73" t="s">
        <v>128</v>
      </c>
      <c r="I39" s="105"/>
      <c r="J39" s="80"/>
      <c r="L39" s="61"/>
      <c r="M39" s="60"/>
      <c r="N39" s="60"/>
      <c r="O39" s="67"/>
      <c r="P39" s="68"/>
      <c r="Q39" s="68"/>
      <c r="R39" s="84"/>
      <c r="S39" s="69"/>
      <c r="T39" s="60"/>
      <c r="U39" s="69"/>
      <c r="V39" s="70"/>
      <c r="W39" s="98"/>
      <c r="X39" s="70"/>
      <c r="Y39" s="70"/>
      <c r="Z39" s="98"/>
      <c r="AA39" s="69"/>
      <c r="AB39" s="71"/>
      <c r="AC39" s="61"/>
      <c r="AD39" s="60"/>
      <c r="AE39" s="60"/>
      <c r="AF39" s="67"/>
      <c r="AG39" s="68"/>
      <c r="AH39" s="68"/>
      <c r="AI39" s="84"/>
      <c r="AJ39" s="69"/>
      <c r="AK39" s="60"/>
      <c r="AL39" s="69"/>
      <c r="AM39" s="70"/>
      <c r="AN39" s="98"/>
      <c r="AO39" s="70"/>
      <c r="AP39" s="70"/>
      <c r="AQ39" s="98"/>
      <c r="AR39" s="69"/>
      <c r="AS39" s="117"/>
      <c r="AT39" s="75"/>
      <c r="AU39" s="87"/>
      <c r="AV39" s="87"/>
      <c r="AW39" s="88"/>
      <c r="AX39" s="88"/>
      <c r="AY39" s="88"/>
      <c r="AZ39" s="89" t="str">
        <f t="shared" si="11"/>
        <v/>
      </c>
      <c r="BA39" s="87"/>
      <c r="BB39" s="89" t="str">
        <f t="shared" si="12"/>
        <v/>
      </c>
      <c r="BC39" s="80"/>
    </row>
    <row r="40" spans="2:55">
      <c r="L40" s="61"/>
      <c r="M40" s="60"/>
      <c r="N40" s="60"/>
      <c r="O40" s="67"/>
      <c r="P40" s="68"/>
      <c r="Q40" s="68"/>
      <c r="R40" s="84"/>
      <c r="S40" s="69"/>
      <c r="T40" s="60"/>
      <c r="U40" s="69"/>
      <c r="V40" s="70"/>
      <c r="W40" s="98"/>
      <c r="X40" s="70"/>
      <c r="Y40" s="70"/>
      <c r="Z40" s="98"/>
      <c r="AA40" s="69"/>
      <c r="AB40" s="71"/>
      <c r="AC40" s="61"/>
      <c r="AD40" s="60"/>
      <c r="AE40" s="60"/>
      <c r="AF40" s="67"/>
      <c r="AG40" s="68"/>
      <c r="AH40" s="68"/>
      <c r="AI40" s="84"/>
      <c r="AJ40" s="69"/>
      <c r="AK40" s="60"/>
      <c r="AL40" s="69"/>
      <c r="AM40" s="70"/>
      <c r="AN40" s="98"/>
      <c r="AO40" s="70"/>
      <c r="AP40" s="70"/>
      <c r="AQ40" s="98"/>
      <c r="AR40" s="69"/>
      <c r="AS40" s="117"/>
      <c r="AT40" s="75"/>
      <c r="AU40" s="87"/>
      <c r="AV40" s="87"/>
      <c r="AW40" s="88"/>
      <c r="AX40" s="88"/>
      <c r="AY40" s="88"/>
      <c r="AZ40" s="89" t="str">
        <f t="shared" si="11"/>
        <v/>
      </c>
      <c r="BA40" s="87"/>
      <c r="BB40" s="89" t="str">
        <f t="shared" si="12"/>
        <v/>
      </c>
      <c r="BC40" s="80"/>
    </row>
    <row r="41" spans="2:55">
      <c r="I41" s="107"/>
      <c r="L41" s="61"/>
      <c r="M41" s="60"/>
      <c r="N41" s="60"/>
      <c r="O41" s="67"/>
      <c r="P41" s="68"/>
      <c r="Q41" s="68"/>
      <c r="R41" s="84"/>
      <c r="S41" s="69"/>
      <c r="T41" s="60"/>
      <c r="U41" s="69"/>
      <c r="V41" s="70"/>
      <c r="W41" s="98"/>
      <c r="X41" s="70"/>
      <c r="Y41" s="70"/>
      <c r="Z41" s="98"/>
      <c r="AA41" s="69"/>
      <c r="AB41" s="71"/>
      <c r="AC41" s="61"/>
      <c r="AD41" s="60"/>
      <c r="AE41" s="60"/>
      <c r="AF41" s="67"/>
      <c r="AG41" s="68"/>
      <c r="AH41" s="68"/>
      <c r="AI41" s="84"/>
      <c r="AJ41" s="69"/>
      <c r="AK41" s="60"/>
      <c r="AL41" s="69"/>
      <c r="AM41" s="70"/>
      <c r="AN41" s="98"/>
      <c r="AO41" s="70"/>
      <c r="AP41" s="70"/>
      <c r="AQ41" s="98"/>
      <c r="AR41" s="69"/>
      <c r="AS41" s="117"/>
      <c r="AT41" s="75"/>
      <c r="AU41" s="87"/>
      <c r="AV41" s="87"/>
      <c r="AW41" s="88"/>
      <c r="AX41" s="88"/>
      <c r="AY41" s="88"/>
      <c r="AZ41" s="89" t="str">
        <f t="shared" si="11"/>
        <v/>
      </c>
      <c r="BA41" s="87"/>
      <c r="BB41" s="89" t="str">
        <f t="shared" si="12"/>
        <v/>
      </c>
      <c r="BC41" s="80"/>
    </row>
    <row r="42" spans="2:55">
      <c r="L42" s="61"/>
      <c r="M42" s="60"/>
      <c r="N42" s="60"/>
      <c r="O42" s="67"/>
      <c r="P42" s="68"/>
      <c r="Q42" s="68"/>
      <c r="R42" s="84"/>
      <c r="S42" s="69"/>
      <c r="T42" s="60"/>
      <c r="U42" s="69"/>
      <c r="V42" s="70"/>
      <c r="W42" s="98"/>
      <c r="X42" s="70"/>
      <c r="Y42" s="70"/>
      <c r="Z42" s="98"/>
      <c r="AA42" s="69"/>
      <c r="AB42" s="71"/>
      <c r="AC42" s="61"/>
      <c r="AD42" s="60"/>
      <c r="AE42" s="60"/>
      <c r="AF42" s="67"/>
      <c r="AG42" s="68"/>
      <c r="AH42" s="68"/>
      <c r="AI42" s="84"/>
      <c r="AJ42" s="69"/>
      <c r="AK42" s="60"/>
      <c r="AL42" s="69"/>
      <c r="AM42" s="70"/>
      <c r="AN42" s="98"/>
      <c r="AO42" s="70"/>
      <c r="AP42" s="70"/>
      <c r="AQ42" s="98"/>
      <c r="AR42" s="69"/>
      <c r="AS42" s="117"/>
      <c r="AT42" s="75"/>
      <c r="AU42" s="87"/>
      <c r="AV42" s="87"/>
      <c r="AW42" s="88"/>
      <c r="AX42" s="88"/>
      <c r="AY42" s="88"/>
      <c r="AZ42" s="89" t="str">
        <f t="shared" si="11"/>
        <v/>
      </c>
      <c r="BA42" s="87"/>
      <c r="BB42" s="89" t="str">
        <f t="shared" si="12"/>
        <v/>
      </c>
      <c r="BC42" s="80"/>
    </row>
    <row r="43" spans="2:55">
      <c r="L43" s="61"/>
      <c r="M43" s="60"/>
      <c r="N43" s="60"/>
      <c r="O43" s="67"/>
      <c r="P43" s="68"/>
      <c r="Q43" s="68"/>
      <c r="R43" s="84"/>
      <c r="S43" s="69"/>
      <c r="T43" s="60"/>
      <c r="U43" s="69"/>
      <c r="V43" s="70"/>
      <c r="W43" s="98"/>
      <c r="X43" s="70"/>
      <c r="Y43" s="70"/>
      <c r="Z43" s="98"/>
      <c r="AA43" s="69"/>
      <c r="AB43" s="71"/>
      <c r="AC43" s="61"/>
      <c r="AD43" s="60"/>
      <c r="AE43" s="60"/>
      <c r="AF43" s="67"/>
      <c r="AG43" s="68"/>
      <c r="AH43" s="68"/>
      <c r="AI43" s="84"/>
      <c r="AJ43" s="69"/>
      <c r="AK43" s="60"/>
      <c r="AL43" s="69"/>
      <c r="AM43" s="70"/>
      <c r="AN43" s="98"/>
      <c r="AO43" s="70"/>
      <c r="AP43" s="70"/>
      <c r="AQ43" s="98"/>
      <c r="AR43" s="69"/>
      <c r="AS43" s="117"/>
      <c r="AT43" s="75"/>
      <c r="AU43" s="87"/>
      <c r="AV43" s="87"/>
      <c r="AW43" s="88"/>
      <c r="AX43" s="88"/>
      <c r="AY43" s="88"/>
      <c r="AZ43" s="89" t="str">
        <f t="shared" si="11"/>
        <v/>
      </c>
      <c r="BA43" s="87"/>
      <c r="BB43" s="89" t="str">
        <f t="shared" si="12"/>
        <v/>
      </c>
      <c r="BC43" s="80"/>
    </row>
    <row r="44" spans="2:55">
      <c r="L44" s="61"/>
      <c r="M44" s="60"/>
      <c r="N44" s="60"/>
      <c r="O44" s="67"/>
      <c r="P44" s="68"/>
      <c r="Q44" s="68"/>
      <c r="R44" s="84"/>
      <c r="S44" s="69"/>
      <c r="T44" s="60"/>
      <c r="U44" s="69"/>
      <c r="V44" s="70"/>
      <c r="W44" s="98"/>
      <c r="X44" s="70"/>
      <c r="Y44" s="70"/>
      <c r="Z44" s="98"/>
      <c r="AA44" s="69"/>
      <c r="AB44" s="71"/>
      <c r="AC44" s="61"/>
      <c r="AD44" s="60"/>
      <c r="AE44" s="60"/>
      <c r="AF44" s="67"/>
      <c r="AG44" s="68"/>
      <c r="AH44" s="68"/>
      <c r="AI44" s="84"/>
      <c r="AJ44" s="69"/>
      <c r="AK44" s="60"/>
      <c r="AL44" s="60"/>
      <c r="AM44" s="70"/>
      <c r="AN44" s="98"/>
      <c r="AO44" s="70"/>
      <c r="AP44" s="70"/>
      <c r="AQ44" s="98"/>
      <c r="AR44" s="69"/>
      <c r="AS44" s="117"/>
      <c r="AT44" s="75"/>
      <c r="AU44" s="87"/>
      <c r="AV44" s="87"/>
      <c r="AW44" s="88"/>
      <c r="AX44" s="88"/>
      <c r="AY44" s="88"/>
      <c r="AZ44" s="89" t="str">
        <f t="shared" si="11"/>
        <v/>
      </c>
      <c r="BA44" s="87"/>
      <c r="BB44" s="89" t="str">
        <f t="shared" si="12"/>
        <v/>
      </c>
      <c r="BC44" s="80"/>
    </row>
    <row r="45" spans="2:55">
      <c r="L45" s="61"/>
      <c r="M45" s="60"/>
      <c r="N45" s="60"/>
      <c r="O45" s="67"/>
      <c r="P45" s="68"/>
      <c r="Q45" s="68"/>
      <c r="R45" s="84"/>
      <c r="S45" s="69"/>
      <c r="T45" s="60"/>
      <c r="U45" s="69"/>
      <c r="V45" s="70"/>
      <c r="W45" s="98"/>
      <c r="X45" s="70"/>
      <c r="Y45" s="70"/>
      <c r="Z45" s="98"/>
      <c r="AA45" s="69"/>
      <c r="AB45" s="71"/>
      <c r="AC45" s="61"/>
      <c r="AD45" s="60"/>
      <c r="AE45" s="60"/>
      <c r="AF45" s="67"/>
      <c r="AG45" s="68"/>
      <c r="AH45" s="68"/>
      <c r="AI45" s="84"/>
      <c r="AJ45" s="69"/>
      <c r="AK45" s="60"/>
      <c r="AL45" s="69"/>
      <c r="AM45" s="70"/>
      <c r="AN45" s="98"/>
      <c r="AO45" s="70"/>
      <c r="AP45" s="70"/>
      <c r="AQ45" s="98"/>
      <c r="AR45" s="69"/>
      <c r="AS45" s="117"/>
      <c r="AT45" s="75"/>
      <c r="AU45" s="87"/>
      <c r="AV45" s="87"/>
      <c r="AW45" s="88"/>
      <c r="AX45" s="88"/>
      <c r="AY45" s="88"/>
      <c r="AZ45" s="89" t="str">
        <f t="shared" ref="AZ45:AZ63" si="13">IF(AT45="○",IF(AW45&lt;0.6,ROUND(AX45*AY45,1),ROUND(AY45*AW45*2+AY45*AX45+AX45*AW45*2,1)),"")</f>
        <v/>
      </c>
      <c r="BA45" s="87"/>
      <c r="BB45" s="89" t="str">
        <f t="shared" si="12"/>
        <v/>
      </c>
      <c r="BC45" s="80"/>
    </row>
    <row r="46" spans="2:55">
      <c r="L46" s="61"/>
      <c r="M46" s="60"/>
      <c r="N46" s="60"/>
      <c r="O46" s="67"/>
      <c r="P46" s="68"/>
      <c r="Q46" s="68"/>
      <c r="R46" s="84"/>
      <c r="S46" s="69"/>
      <c r="T46" s="60"/>
      <c r="U46" s="69"/>
      <c r="V46" s="70"/>
      <c r="W46" s="98"/>
      <c r="X46" s="70"/>
      <c r="Y46" s="70"/>
      <c r="Z46" s="98"/>
      <c r="AA46" s="69"/>
      <c r="AB46" s="71"/>
      <c r="AC46" s="61"/>
      <c r="AD46" s="60"/>
      <c r="AE46" s="60"/>
      <c r="AF46" s="67"/>
      <c r="AG46" s="68"/>
      <c r="AH46" s="68"/>
      <c r="AI46" s="84"/>
      <c r="AJ46" s="69"/>
      <c r="AK46" s="60"/>
      <c r="AL46" s="69"/>
      <c r="AM46" s="70"/>
      <c r="AN46" s="98"/>
      <c r="AO46" s="70"/>
      <c r="AP46" s="70"/>
      <c r="AQ46" s="98"/>
      <c r="AR46" s="69"/>
      <c r="AS46" s="117"/>
      <c r="AT46" s="75"/>
      <c r="AU46" s="87"/>
      <c r="AV46" s="87"/>
      <c r="AW46" s="88"/>
      <c r="AX46" s="88"/>
      <c r="AY46" s="88"/>
      <c r="AZ46" s="89" t="str">
        <f t="shared" si="13"/>
        <v/>
      </c>
      <c r="BA46" s="87"/>
      <c r="BB46" s="89" t="str">
        <f t="shared" si="12"/>
        <v/>
      </c>
      <c r="BC46" s="80"/>
    </row>
    <row r="47" spans="2:55">
      <c r="L47" s="61"/>
      <c r="M47" s="60"/>
      <c r="N47" s="60"/>
      <c r="O47" s="67"/>
      <c r="P47" s="68"/>
      <c r="Q47" s="68"/>
      <c r="R47" s="84"/>
      <c r="S47" s="69"/>
      <c r="T47" s="60"/>
      <c r="U47" s="69"/>
      <c r="V47" s="70"/>
      <c r="W47" s="98"/>
      <c r="X47" s="70"/>
      <c r="Y47" s="70"/>
      <c r="Z47" s="98"/>
      <c r="AA47" s="69"/>
      <c r="AB47" s="71"/>
      <c r="AC47" s="61"/>
      <c r="AD47" s="60"/>
      <c r="AE47" s="60"/>
      <c r="AF47" s="67"/>
      <c r="AG47" s="68"/>
      <c r="AH47" s="68"/>
      <c r="AI47" s="84"/>
      <c r="AJ47" s="69"/>
      <c r="AK47" s="60"/>
      <c r="AL47" s="60"/>
      <c r="AM47" s="70"/>
      <c r="AN47" s="98"/>
      <c r="AO47" s="70"/>
      <c r="AP47" s="70"/>
      <c r="AQ47" s="98"/>
      <c r="AR47" s="69"/>
      <c r="AS47" s="117"/>
      <c r="AT47" s="75"/>
      <c r="AU47" s="87"/>
      <c r="AV47" s="87"/>
      <c r="AW47" s="88"/>
      <c r="AX47" s="88"/>
      <c r="AY47" s="88"/>
      <c r="AZ47" s="89" t="str">
        <f t="shared" si="13"/>
        <v/>
      </c>
      <c r="BA47" s="87"/>
      <c r="BB47" s="89" t="str">
        <f t="shared" si="12"/>
        <v/>
      </c>
      <c r="BC47" s="80"/>
    </row>
    <row r="48" spans="2:55">
      <c r="L48" s="61"/>
      <c r="M48" s="60"/>
      <c r="N48" s="60"/>
      <c r="O48" s="67"/>
      <c r="P48" s="68"/>
      <c r="Q48" s="68"/>
      <c r="R48" s="84"/>
      <c r="S48" s="69"/>
      <c r="T48" s="60"/>
      <c r="U48" s="69"/>
      <c r="V48" s="70"/>
      <c r="W48" s="98"/>
      <c r="X48" s="70"/>
      <c r="Y48" s="70"/>
      <c r="Z48" s="98"/>
      <c r="AA48" s="69"/>
      <c r="AB48" s="71"/>
      <c r="AC48" s="61"/>
      <c r="AD48" s="60"/>
      <c r="AE48" s="60"/>
      <c r="AF48" s="67"/>
      <c r="AG48" s="68"/>
      <c r="AH48" s="68"/>
      <c r="AI48" s="84"/>
      <c r="AJ48" s="69"/>
      <c r="AK48" s="60"/>
      <c r="AL48" s="60"/>
      <c r="AM48" s="70"/>
      <c r="AN48" s="98"/>
      <c r="AO48" s="70"/>
      <c r="AP48" s="70"/>
      <c r="AQ48" s="98"/>
      <c r="AR48" s="69"/>
      <c r="AS48" s="117"/>
      <c r="AT48" s="75"/>
      <c r="AU48" s="87"/>
      <c r="AV48" s="87"/>
      <c r="AW48" s="88"/>
      <c r="AX48" s="88"/>
      <c r="AY48" s="88"/>
      <c r="AZ48" s="89" t="str">
        <f t="shared" si="13"/>
        <v/>
      </c>
      <c r="BA48" s="87"/>
      <c r="BB48" s="89" t="str">
        <f t="shared" si="12"/>
        <v/>
      </c>
      <c r="BC48" s="80"/>
    </row>
    <row r="49" spans="12:55">
      <c r="L49" s="61"/>
      <c r="M49" s="60"/>
      <c r="N49" s="60"/>
      <c r="O49" s="67"/>
      <c r="P49" s="68"/>
      <c r="Q49" s="68"/>
      <c r="R49" s="84"/>
      <c r="S49" s="69"/>
      <c r="T49" s="60"/>
      <c r="U49" s="69"/>
      <c r="V49" s="70"/>
      <c r="W49" s="98"/>
      <c r="X49" s="70"/>
      <c r="Y49" s="70"/>
      <c r="Z49" s="98"/>
      <c r="AA49" s="69"/>
      <c r="AB49" s="71"/>
      <c r="AC49" s="61"/>
      <c r="AD49" s="60"/>
      <c r="AE49" s="60"/>
      <c r="AF49" s="67"/>
      <c r="AG49" s="68"/>
      <c r="AH49" s="68"/>
      <c r="AI49" s="84"/>
      <c r="AJ49" s="69"/>
      <c r="AK49" s="60"/>
      <c r="AL49" s="69"/>
      <c r="AM49" s="70"/>
      <c r="AN49" s="98"/>
      <c r="AO49" s="70"/>
      <c r="AP49" s="70"/>
      <c r="AQ49" s="98"/>
      <c r="AR49" s="69"/>
      <c r="AS49" s="117"/>
      <c r="AT49" s="75"/>
      <c r="AU49" s="87"/>
      <c r="AV49" s="87"/>
      <c r="AW49" s="88"/>
      <c r="AX49" s="88"/>
      <c r="AY49" s="88"/>
      <c r="AZ49" s="89" t="str">
        <f t="shared" si="13"/>
        <v/>
      </c>
      <c r="BA49" s="87"/>
      <c r="BB49" s="89" t="str">
        <f t="shared" si="12"/>
        <v/>
      </c>
      <c r="BC49" s="80"/>
    </row>
    <row r="50" spans="12:55">
      <c r="L50" s="61"/>
      <c r="M50" s="60"/>
      <c r="N50" s="60"/>
      <c r="O50" s="67"/>
      <c r="P50" s="68"/>
      <c r="Q50" s="68"/>
      <c r="R50" s="84"/>
      <c r="S50" s="69"/>
      <c r="T50" s="60"/>
      <c r="U50" s="69"/>
      <c r="V50" s="70"/>
      <c r="W50" s="98"/>
      <c r="X50" s="70"/>
      <c r="Y50" s="70"/>
      <c r="Z50" s="98"/>
      <c r="AA50" s="69"/>
      <c r="AB50" s="71"/>
      <c r="AC50" s="61"/>
      <c r="AD50" s="60"/>
      <c r="AE50" s="60"/>
      <c r="AF50" s="67"/>
      <c r="AG50" s="68"/>
      <c r="AH50" s="68"/>
      <c r="AI50" s="84"/>
      <c r="AJ50" s="69"/>
      <c r="AK50" s="60"/>
      <c r="AL50" s="69"/>
      <c r="AM50" s="70"/>
      <c r="AN50" s="98"/>
      <c r="AO50" s="70"/>
      <c r="AP50" s="70"/>
      <c r="AQ50" s="98"/>
      <c r="AR50" s="69"/>
      <c r="AS50" s="117"/>
      <c r="AT50" s="75"/>
      <c r="AU50" s="87"/>
      <c r="AV50" s="87"/>
      <c r="AW50" s="88"/>
      <c r="AX50" s="88"/>
      <c r="AY50" s="88"/>
      <c r="AZ50" s="89" t="str">
        <f t="shared" si="13"/>
        <v/>
      </c>
      <c r="BA50" s="87"/>
      <c r="BB50" s="89" t="str">
        <f t="shared" si="12"/>
        <v/>
      </c>
      <c r="BC50" s="80"/>
    </row>
    <row r="51" spans="12:55">
      <c r="L51" s="61"/>
      <c r="M51" s="60"/>
      <c r="N51" s="60"/>
      <c r="O51" s="67"/>
      <c r="P51" s="68"/>
      <c r="Q51" s="68"/>
      <c r="R51" s="84"/>
      <c r="S51" s="69"/>
      <c r="T51" s="60"/>
      <c r="U51" s="69"/>
      <c r="V51" s="70"/>
      <c r="W51" s="98"/>
      <c r="X51" s="70"/>
      <c r="Y51" s="70"/>
      <c r="Z51" s="98"/>
      <c r="AA51" s="69"/>
      <c r="AB51" s="71"/>
      <c r="AC51" s="61"/>
      <c r="AD51" s="60"/>
      <c r="AE51" s="60"/>
      <c r="AF51" s="67"/>
      <c r="AG51" s="68"/>
      <c r="AH51" s="68"/>
      <c r="AI51" s="84"/>
      <c r="AJ51" s="69"/>
      <c r="AK51" s="60"/>
      <c r="AL51" s="69"/>
      <c r="AM51" s="70"/>
      <c r="AN51" s="98"/>
      <c r="AO51" s="70"/>
      <c r="AP51" s="70"/>
      <c r="AQ51" s="98"/>
      <c r="AR51" s="69"/>
      <c r="AS51" s="117"/>
      <c r="AT51" s="75"/>
      <c r="AU51" s="87"/>
      <c r="AV51" s="87"/>
      <c r="AW51" s="88"/>
      <c r="AX51" s="88"/>
      <c r="AY51" s="88"/>
      <c r="AZ51" s="89" t="str">
        <f t="shared" si="13"/>
        <v/>
      </c>
      <c r="BA51" s="87"/>
      <c r="BB51" s="89" t="str">
        <f t="shared" si="12"/>
        <v/>
      </c>
      <c r="BC51" s="80"/>
    </row>
    <row r="52" spans="12:55">
      <c r="L52" s="61"/>
      <c r="M52" s="60"/>
      <c r="N52" s="60"/>
      <c r="O52" s="67"/>
      <c r="P52" s="68"/>
      <c r="Q52" s="68"/>
      <c r="R52" s="84"/>
      <c r="S52" s="69"/>
      <c r="T52" s="60"/>
      <c r="U52" s="69"/>
      <c r="V52" s="70"/>
      <c r="W52" s="98"/>
      <c r="X52" s="70"/>
      <c r="Y52" s="70"/>
      <c r="Z52" s="98"/>
      <c r="AA52" s="69"/>
      <c r="AB52" s="71"/>
      <c r="AC52" s="61"/>
      <c r="AD52" s="60"/>
      <c r="AE52" s="60"/>
      <c r="AF52" s="67"/>
      <c r="AG52" s="68"/>
      <c r="AH52" s="68"/>
      <c r="AI52" s="84"/>
      <c r="AJ52" s="69"/>
      <c r="AK52" s="60"/>
      <c r="AL52" s="60"/>
      <c r="AM52" s="70"/>
      <c r="AN52" s="98"/>
      <c r="AO52" s="70"/>
      <c r="AP52" s="70"/>
      <c r="AQ52" s="98"/>
      <c r="AR52" s="69"/>
      <c r="AS52" s="117"/>
      <c r="AT52" s="75"/>
      <c r="AU52" s="87"/>
      <c r="AV52" s="87"/>
      <c r="AW52" s="88"/>
      <c r="AX52" s="88"/>
      <c r="AY52" s="88"/>
      <c r="AZ52" s="89" t="str">
        <f t="shared" si="13"/>
        <v/>
      </c>
      <c r="BA52" s="87"/>
      <c r="BB52" s="89" t="str">
        <f t="shared" si="12"/>
        <v/>
      </c>
      <c r="BC52" s="80"/>
    </row>
    <row r="53" spans="12:55">
      <c r="L53" s="61"/>
      <c r="M53" s="60"/>
      <c r="N53" s="60"/>
      <c r="O53" s="67"/>
      <c r="P53" s="68"/>
      <c r="Q53" s="68"/>
      <c r="R53" s="84"/>
      <c r="S53" s="69"/>
      <c r="T53" s="60"/>
      <c r="U53" s="69"/>
      <c r="V53" s="70"/>
      <c r="W53" s="98"/>
      <c r="X53" s="70"/>
      <c r="Y53" s="70"/>
      <c r="Z53" s="98"/>
      <c r="AA53" s="69"/>
      <c r="AB53" s="71"/>
      <c r="AC53" s="61"/>
      <c r="AD53" s="60"/>
      <c r="AE53" s="60"/>
      <c r="AF53" s="67"/>
      <c r="AG53" s="68"/>
      <c r="AH53" s="68"/>
      <c r="AI53" s="84"/>
      <c r="AJ53" s="69"/>
      <c r="AK53" s="60"/>
      <c r="AL53" s="69"/>
      <c r="AM53" s="70"/>
      <c r="AN53" s="98"/>
      <c r="AO53" s="70"/>
      <c r="AP53" s="70"/>
      <c r="AQ53" s="98"/>
      <c r="AR53" s="69"/>
      <c r="AS53" s="117"/>
      <c r="AT53" s="75"/>
      <c r="AU53" s="87"/>
      <c r="AV53" s="87"/>
      <c r="AW53" s="88"/>
      <c r="AX53" s="88"/>
      <c r="AY53" s="88"/>
      <c r="AZ53" s="89" t="str">
        <f t="shared" si="13"/>
        <v/>
      </c>
      <c r="BA53" s="87"/>
      <c r="BB53" s="89" t="str">
        <f t="shared" si="12"/>
        <v/>
      </c>
      <c r="BC53" s="80"/>
    </row>
    <row r="54" spans="12:55">
      <c r="L54" s="61"/>
      <c r="M54" s="60"/>
      <c r="N54" s="60"/>
      <c r="O54" s="67"/>
      <c r="P54" s="68"/>
      <c r="Q54" s="68"/>
      <c r="R54" s="84"/>
      <c r="S54" s="69"/>
      <c r="T54" s="60"/>
      <c r="U54" s="69"/>
      <c r="V54" s="70"/>
      <c r="W54" s="98"/>
      <c r="X54" s="70"/>
      <c r="Y54" s="70"/>
      <c r="Z54" s="98"/>
      <c r="AA54" s="69"/>
      <c r="AB54" s="71"/>
      <c r="AC54" s="61"/>
      <c r="AD54" s="60"/>
      <c r="AE54" s="60"/>
      <c r="AF54" s="67"/>
      <c r="AG54" s="68"/>
      <c r="AH54" s="68"/>
      <c r="AI54" s="84"/>
      <c r="AJ54" s="69"/>
      <c r="AK54" s="60"/>
      <c r="AL54" s="60"/>
      <c r="AM54" s="70"/>
      <c r="AN54" s="98"/>
      <c r="AO54" s="70"/>
      <c r="AP54" s="70"/>
      <c r="AQ54" s="98"/>
      <c r="AR54" s="69"/>
      <c r="AS54" s="117"/>
      <c r="AT54" s="79"/>
      <c r="AU54" s="87"/>
      <c r="AV54" s="87"/>
      <c r="AW54" s="87"/>
      <c r="AX54" s="87"/>
      <c r="AY54" s="87"/>
      <c r="AZ54" s="89" t="str">
        <f t="shared" si="13"/>
        <v/>
      </c>
      <c r="BA54" s="87"/>
      <c r="BB54" s="89" t="str">
        <f t="shared" si="12"/>
        <v/>
      </c>
      <c r="BC54" s="80"/>
    </row>
    <row r="55" spans="12:55">
      <c r="L55" s="61"/>
      <c r="M55" s="60"/>
      <c r="N55" s="60"/>
      <c r="O55" s="67"/>
      <c r="P55" s="68"/>
      <c r="Q55" s="68"/>
      <c r="R55" s="84"/>
      <c r="S55" s="69"/>
      <c r="T55" s="60"/>
      <c r="U55" s="69"/>
      <c r="V55" s="70"/>
      <c r="W55" s="98"/>
      <c r="X55" s="70"/>
      <c r="Y55" s="70"/>
      <c r="Z55" s="98"/>
      <c r="AA55" s="69"/>
      <c r="AB55" s="71"/>
      <c r="AC55" s="61"/>
      <c r="AD55" s="60"/>
      <c r="AE55" s="60"/>
      <c r="AF55" s="67"/>
      <c r="AG55" s="68"/>
      <c r="AH55" s="68"/>
      <c r="AI55" s="84"/>
      <c r="AJ55" s="69"/>
      <c r="AK55" s="60"/>
      <c r="AL55" s="69"/>
      <c r="AM55" s="70"/>
      <c r="AN55" s="98"/>
      <c r="AO55" s="70"/>
      <c r="AP55" s="70"/>
      <c r="AQ55" s="98"/>
      <c r="AR55" s="69"/>
      <c r="AS55" s="117"/>
      <c r="AT55" s="79"/>
      <c r="AU55" s="87"/>
      <c r="AV55" s="87"/>
      <c r="AW55" s="87"/>
      <c r="AX55" s="87"/>
      <c r="AY55" s="87"/>
      <c r="AZ55" s="89" t="str">
        <f t="shared" si="13"/>
        <v/>
      </c>
      <c r="BA55" s="87"/>
      <c r="BB55" s="89" t="str">
        <f t="shared" si="12"/>
        <v/>
      </c>
      <c r="BC55" s="80"/>
    </row>
    <row r="56" spans="12:55">
      <c r="L56" s="61"/>
      <c r="M56" s="60"/>
      <c r="N56" s="60"/>
      <c r="O56" s="67"/>
      <c r="P56" s="68"/>
      <c r="Q56" s="68"/>
      <c r="R56" s="84"/>
      <c r="S56" s="69"/>
      <c r="T56" s="60"/>
      <c r="U56" s="69"/>
      <c r="V56" s="70"/>
      <c r="W56" s="98"/>
      <c r="X56" s="70"/>
      <c r="Y56" s="70"/>
      <c r="Z56" s="98"/>
      <c r="AA56" s="69"/>
      <c r="AB56" s="71"/>
      <c r="AC56" s="61"/>
      <c r="AD56" s="60"/>
      <c r="AE56" s="60"/>
      <c r="AF56" s="67"/>
      <c r="AG56" s="68"/>
      <c r="AH56" s="68"/>
      <c r="AI56" s="84"/>
      <c r="AJ56" s="69"/>
      <c r="AK56" s="60"/>
      <c r="AL56" s="69"/>
      <c r="AM56" s="70"/>
      <c r="AN56" s="98"/>
      <c r="AO56" s="70"/>
      <c r="AP56" s="70"/>
      <c r="AQ56" s="98"/>
      <c r="AR56" s="69"/>
      <c r="AS56" s="117"/>
      <c r="AT56" s="79"/>
      <c r="AU56" s="87"/>
      <c r="AV56" s="87"/>
      <c r="AW56" s="87"/>
      <c r="AX56" s="87"/>
      <c r="AY56" s="87"/>
      <c r="AZ56" s="89" t="str">
        <f t="shared" si="13"/>
        <v/>
      </c>
      <c r="BA56" s="87"/>
      <c r="BB56" s="89" t="str">
        <f t="shared" si="12"/>
        <v/>
      </c>
      <c r="BC56" s="80"/>
    </row>
    <row r="57" spans="12:55">
      <c r="L57" s="61"/>
      <c r="M57" s="60"/>
      <c r="N57" s="60"/>
      <c r="O57" s="67"/>
      <c r="P57" s="68"/>
      <c r="Q57" s="68"/>
      <c r="R57" s="84"/>
      <c r="S57" s="69"/>
      <c r="T57" s="60"/>
      <c r="U57" s="69"/>
      <c r="V57" s="70"/>
      <c r="W57" s="98"/>
      <c r="X57" s="70"/>
      <c r="Y57" s="70"/>
      <c r="Z57" s="98"/>
      <c r="AA57" s="69"/>
      <c r="AB57" s="71"/>
      <c r="AC57" s="61"/>
      <c r="AD57" s="60"/>
      <c r="AE57" s="60"/>
      <c r="AF57" s="67"/>
      <c r="AG57" s="68"/>
      <c r="AH57" s="68"/>
      <c r="AI57" s="84"/>
      <c r="AJ57" s="69"/>
      <c r="AK57" s="60"/>
      <c r="AL57" s="69"/>
      <c r="AM57" s="70"/>
      <c r="AN57" s="98"/>
      <c r="AO57" s="70"/>
      <c r="AP57" s="70"/>
      <c r="AQ57" s="98"/>
      <c r="AR57" s="69"/>
      <c r="AS57" s="117"/>
      <c r="AT57" s="79"/>
      <c r="AU57" s="87"/>
      <c r="AV57" s="87"/>
      <c r="AW57" s="87"/>
      <c r="AX57" s="87"/>
      <c r="AY57" s="87"/>
      <c r="AZ57" s="89" t="str">
        <f t="shared" si="13"/>
        <v/>
      </c>
      <c r="BA57" s="87"/>
      <c r="BB57" s="89" t="str">
        <f t="shared" si="12"/>
        <v/>
      </c>
      <c r="BC57" s="80"/>
    </row>
    <row r="58" spans="12:55">
      <c r="L58" s="61"/>
      <c r="M58" s="60"/>
      <c r="N58" s="60"/>
      <c r="O58" s="67"/>
      <c r="P58" s="68"/>
      <c r="Q58" s="68"/>
      <c r="R58" s="84"/>
      <c r="S58" s="69"/>
      <c r="T58" s="60"/>
      <c r="U58" s="69"/>
      <c r="V58" s="70"/>
      <c r="W58" s="98"/>
      <c r="X58" s="70"/>
      <c r="Y58" s="70"/>
      <c r="Z58" s="98"/>
      <c r="AA58" s="69"/>
      <c r="AB58" s="71"/>
      <c r="AC58" s="61"/>
      <c r="AD58" s="60"/>
      <c r="AE58" s="60"/>
      <c r="AF58" s="67"/>
      <c r="AG58" s="68"/>
      <c r="AH58" s="68"/>
      <c r="AI58" s="84"/>
      <c r="AJ58" s="69"/>
      <c r="AK58" s="60"/>
      <c r="AL58" s="69"/>
      <c r="AM58" s="70"/>
      <c r="AN58" s="98"/>
      <c r="AO58" s="70"/>
      <c r="AP58" s="70"/>
      <c r="AQ58" s="98"/>
      <c r="AR58" s="69"/>
      <c r="AS58" s="117"/>
      <c r="AT58" s="79"/>
      <c r="AU58" s="87"/>
      <c r="AV58" s="87"/>
      <c r="AW58" s="87"/>
      <c r="AX58" s="87"/>
      <c r="AY58" s="87"/>
      <c r="AZ58" s="89" t="str">
        <f t="shared" si="13"/>
        <v/>
      </c>
      <c r="BA58" s="87"/>
      <c r="BB58" s="89" t="str">
        <f t="shared" si="12"/>
        <v/>
      </c>
      <c r="BC58" s="80"/>
    </row>
    <row r="59" spans="12:55">
      <c r="L59" s="61"/>
      <c r="M59" s="60"/>
      <c r="N59" s="60"/>
      <c r="O59" s="67"/>
      <c r="P59" s="68"/>
      <c r="Q59" s="68"/>
      <c r="R59" s="84"/>
      <c r="S59" s="69"/>
      <c r="T59" s="60"/>
      <c r="U59" s="69"/>
      <c r="V59" s="70"/>
      <c r="W59" s="98"/>
      <c r="X59" s="70"/>
      <c r="Y59" s="70"/>
      <c r="Z59" s="98"/>
      <c r="AA59" s="69"/>
      <c r="AB59" s="71"/>
      <c r="AC59" s="61"/>
      <c r="AD59" s="60"/>
      <c r="AE59" s="60"/>
      <c r="AF59" s="67"/>
      <c r="AG59" s="68"/>
      <c r="AH59" s="68"/>
      <c r="AI59" s="84"/>
      <c r="AJ59" s="69"/>
      <c r="AK59" s="60"/>
      <c r="AL59" s="69"/>
      <c r="AM59" s="70"/>
      <c r="AN59" s="98"/>
      <c r="AO59" s="70"/>
      <c r="AP59" s="70"/>
      <c r="AQ59" s="98"/>
      <c r="AR59" s="69"/>
      <c r="AS59" s="117"/>
      <c r="AT59" s="79"/>
      <c r="AU59" s="87"/>
      <c r="AV59" s="87"/>
      <c r="AW59" s="87"/>
      <c r="AX59" s="87"/>
      <c r="AY59" s="87"/>
      <c r="AZ59" s="89" t="str">
        <f t="shared" si="13"/>
        <v/>
      </c>
      <c r="BA59" s="87"/>
      <c r="BB59" s="89" t="str">
        <f t="shared" si="12"/>
        <v/>
      </c>
      <c r="BC59" s="80"/>
    </row>
    <row r="60" spans="12:55">
      <c r="L60" s="61"/>
      <c r="M60" s="60"/>
      <c r="N60" s="60"/>
      <c r="O60" s="67"/>
      <c r="P60" s="68"/>
      <c r="Q60" s="68"/>
      <c r="R60" s="84"/>
      <c r="S60" s="69"/>
      <c r="T60" s="60"/>
      <c r="U60" s="69"/>
      <c r="V60" s="70"/>
      <c r="W60" s="98"/>
      <c r="X60" s="70"/>
      <c r="Y60" s="70"/>
      <c r="Z60" s="98"/>
      <c r="AA60" s="69"/>
      <c r="AB60" s="71"/>
      <c r="AC60" s="61"/>
      <c r="AD60" s="60"/>
      <c r="AE60" s="60"/>
      <c r="AF60" s="67"/>
      <c r="AG60" s="68"/>
      <c r="AH60" s="68"/>
      <c r="AI60" s="84"/>
      <c r="AJ60" s="69"/>
      <c r="AK60" s="60"/>
      <c r="AL60" s="60"/>
      <c r="AM60" s="70"/>
      <c r="AN60" s="98"/>
      <c r="AO60" s="70"/>
      <c r="AP60" s="70"/>
      <c r="AQ60" s="98"/>
      <c r="AR60" s="69"/>
      <c r="AS60" s="117"/>
      <c r="AT60" s="79"/>
      <c r="AU60" s="87"/>
      <c r="AV60" s="87"/>
      <c r="AW60" s="87"/>
      <c r="AX60" s="87"/>
      <c r="AY60" s="87"/>
      <c r="AZ60" s="89" t="str">
        <f t="shared" si="13"/>
        <v/>
      </c>
      <c r="BA60" s="87"/>
      <c r="BB60" s="89" t="str">
        <f t="shared" si="12"/>
        <v/>
      </c>
      <c r="BC60" s="80"/>
    </row>
    <row r="61" spans="12:55">
      <c r="L61" s="61"/>
      <c r="M61" s="60"/>
      <c r="N61" s="60"/>
      <c r="O61" s="67"/>
      <c r="P61" s="68"/>
      <c r="Q61" s="68"/>
      <c r="R61" s="84"/>
      <c r="S61" s="69"/>
      <c r="T61" s="60"/>
      <c r="U61" s="69"/>
      <c r="V61" s="70"/>
      <c r="W61" s="98"/>
      <c r="X61" s="70"/>
      <c r="Y61" s="70"/>
      <c r="Z61" s="98"/>
      <c r="AA61" s="69"/>
      <c r="AB61" s="71"/>
      <c r="AC61" s="61"/>
      <c r="AD61" s="60"/>
      <c r="AE61" s="60"/>
      <c r="AF61" s="67"/>
      <c r="AG61" s="68"/>
      <c r="AH61" s="68"/>
      <c r="AI61" s="84"/>
      <c r="AJ61" s="69"/>
      <c r="AK61" s="60"/>
      <c r="AL61" s="69"/>
      <c r="AM61" s="70"/>
      <c r="AN61" s="98"/>
      <c r="AO61" s="70"/>
      <c r="AP61" s="70"/>
      <c r="AQ61" s="98"/>
      <c r="AR61" s="69"/>
      <c r="AS61" s="117"/>
      <c r="AT61" s="79"/>
      <c r="AU61" s="87"/>
      <c r="AV61" s="87"/>
      <c r="AW61" s="87"/>
      <c r="AX61" s="87"/>
      <c r="AY61" s="87"/>
      <c r="AZ61" s="89" t="str">
        <f t="shared" si="13"/>
        <v/>
      </c>
      <c r="BA61" s="87"/>
      <c r="BB61" s="89" t="str">
        <f t="shared" si="12"/>
        <v/>
      </c>
      <c r="BC61" s="80"/>
    </row>
    <row r="62" spans="12:55">
      <c r="L62" s="61"/>
      <c r="M62" s="60"/>
      <c r="N62" s="60"/>
      <c r="O62" s="67"/>
      <c r="P62" s="68"/>
      <c r="Q62" s="68"/>
      <c r="R62" s="84"/>
      <c r="S62" s="69"/>
      <c r="T62" s="60"/>
      <c r="U62" s="69"/>
      <c r="V62" s="70"/>
      <c r="W62" s="98"/>
      <c r="X62" s="70"/>
      <c r="Y62" s="70"/>
      <c r="Z62" s="98"/>
      <c r="AA62" s="69"/>
      <c r="AB62" s="71"/>
      <c r="AC62" s="61"/>
      <c r="AD62" s="60"/>
      <c r="AE62" s="60"/>
      <c r="AF62" s="67"/>
      <c r="AG62" s="68"/>
      <c r="AH62" s="68"/>
      <c r="AI62" s="84"/>
      <c r="AJ62" s="69"/>
      <c r="AK62" s="60"/>
      <c r="AL62" s="60"/>
      <c r="AM62" s="70"/>
      <c r="AN62" s="98"/>
      <c r="AO62" s="70"/>
      <c r="AP62" s="70"/>
      <c r="AQ62" s="98"/>
      <c r="AR62" s="69"/>
      <c r="AS62" s="117"/>
      <c r="AT62" s="79"/>
      <c r="AU62" s="87"/>
      <c r="AV62" s="87"/>
      <c r="AW62" s="87"/>
      <c r="AX62" s="87"/>
      <c r="AY62" s="87"/>
      <c r="AZ62" s="89" t="str">
        <f t="shared" si="13"/>
        <v/>
      </c>
      <c r="BA62" s="87"/>
      <c r="BB62" s="89" t="str">
        <f t="shared" si="12"/>
        <v/>
      </c>
      <c r="BC62" s="80"/>
    </row>
    <row r="63" spans="12:55">
      <c r="L63" s="61"/>
      <c r="M63" s="60"/>
      <c r="N63" s="60"/>
      <c r="O63" s="67"/>
      <c r="P63" s="68"/>
      <c r="Q63" s="68"/>
      <c r="R63" s="84"/>
      <c r="S63" s="69"/>
      <c r="T63" s="60"/>
      <c r="U63" s="69"/>
      <c r="V63" s="70"/>
      <c r="W63" s="98"/>
      <c r="X63" s="70"/>
      <c r="Y63" s="70"/>
      <c r="Z63" s="98"/>
      <c r="AA63" s="69"/>
      <c r="AB63" s="71"/>
      <c r="AC63" s="61"/>
      <c r="AD63" s="60"/>
      <c r="AE63" s="60"/>
      <c r="AF63" s="60"/>
      <c r="AG63" s="68"/>
      <c r="AH63" s="68"/>
      <c r="AI63" s="84"/>
      <c r="AJ63" s="60"/>
      <c r="AK63" s="60"/>
      <c r="AL63" s="60"/>
      <c r="AM63" s="70"/>
      <c r="AN63" s="98"/>
      <c r="AO63" s="70"/>
      <c r="AP63" s="70"/>
      <c r="AQ63" s="98"/>
      <c r="AR63" s="69"/>
      <c r="AS63" s="117"/>
      <c r="AT63" s="79"/>
      <c r="AU63" s="87"/>
      <c r="AV63" s="87"/>
      <c r="AW63" s="87"/>
      <c r="AX63" s="87"/>
      <c r="AY63" s="87"/>
      <c r="AZ63" s="89" t="str">
        <f t="shared" si="13"/>
        <v/>
      </c>
      <c r="BA63" s="87"/>
      <c r="BB63" s="89" t="str">
        <f t="shared" si="12"/>
        <v/>
      </c>
      <c r="BC63" s="80"/>
    </row>
    <row r="64" spans="12:55">
      <c r="L64" s="61"/>
      <c r="M64" s="60"/>
      <c r="N64" s="60"/>
      <c r="O64" s="67"/>
      <c r="P64" s="68"/>
      <c r="Q64" s="68"/>
      <c r="R64" s="84"/>
      <c r="S64" s="69"/>
      <c r="T64" s="60"/>
      <c r="U64" s="69"/>
      <c r="V64" s="70"/>
      <c r="W64" s="98"/>
      <c r="X64" s="70"/>
      <c r="Y64" s="70"/>
      <c r="Z64" s="98"/>
      <c r="AA64" s="69"/>
      <c r="AB64" s="71"/>
      <c r="AC64" s="61"/>
      <c r="AD64" s="60"/>
      <c r="AE64" s="60"/>
      <c r="AF64" s="60"/>
      <c r="AG64" s="68"/>
      <c r="AH64" s="68"/>
      <c r="AI64" s="84"/>
      <c r="AJ64" s="60"/>
      <c r="AK64" s="60"/>
      <c r="AL64" s="60"/>
      <c r="AM64" s="70"/>
      <c r="AN64" s="98"/>
      <c r="AO64" s="70"/>
      <c r="AP64" s="70"/>
      <c r="AQ64" s="98"/>
      <c r="AR64" s="69"/>
      <c r="AS64" s="71"/>
    </row>
    <row r="65" spans="12:52">
      <c r="L65" s="61"/>
      <c r="M65" s="60"/>
      <c r="N65" s="60"/>
      <c r="O65" s="67"/>
      <c r="P65" s="68"/>
      <c r="Q65" s="68"/>
      <c r="R65" s="84"/>
      <c r="S65" s="69"/>
      <c r="T65" s="60"/>
      <c r="U65" s="69"/>
      <c r="V65" s="70"/>
      <c r="W65" s="98"/>
      <c r="X65" s="70"/>
      <c r="Y65" s="70"/>
      <c r="Z65" s="98"/>
      <c r="AA65" s="69"/>
      <c r="AB65" s="71"/>
      <c r="AC65" s="61"/>
      <c r="AD65" s="60"/>
      <c r="AE65" s="60"/>
      <c r="AF65" s="60"/>
      <c r="AG65" s="68" t="str">
        <f>IF(AC65="○",IF(AL65="球形",AF65,""),"")</f>
        <v/>
      </c>
      <c r="AH65" s="68" t="str">
        <f>IF(AC65="○",IF(AL65="円筒",AF65,""),"")</f>
        <v/>
      </c>
      <c r="AI65" s="84" t="str">
        <f>IF(AC65="○",IF(AK65="高木",AJ65,""),"")</f>
        <v/>
      </c>
      <c r="AJ65" s="60"/>
      <c r="AK65" s="60" t="str">
        <f>IF(AE65="","",IF(AF65&lt;3,"低・中木","高木"))</f>
        <v/>
      </c>
      <c r="AL65" s="60"/>
      <c r="AM65" s="70" t="str">
        <f>IF(AR65="防除",IF(AK65="高木",AJ65,""),"")</f>
        <v/>
      </c>
      <c r="AN65" s="98" t="str">
        <f>IF($AR65="防除",IF($AK65="低・中木",IF($AJ65=0,"?",IF($AJ65&gt;0,IF($AJ65&lt;0.3,$AF65,""),"")),""),"")</f>
        <v/>
      </c>
      <c r="AO65" s="70" t="str">
        <f>IF($AR65="防除",IF($AK65="低・中木",IF($AJ65=0.3,$AF65,IF($AJ65&gt;0.3,IF($AJ65&lt;0.6,$AF65,""),"")),""),"")</f>
        <v/>
      </c>
      <c r="AP65" s="70" t="str">
        <f>IF($AR65="防除",IF($AK65="低・中木",IF($AJ65=0.6,$AF65,IF($AJ65&gt;0.6,IF($AJ65&lt;0.9,$AF65,""),"")),""),"")</f>
        <v/>
      </c>
      <c r="AQ65" s="98" t="str">
        <f>IF($AR65="防除",IF($AK65="低・中木",IF($AJ65=0.9,AF65,IF($AJ65&gt;0.9,$AF65,"")),""),"")</f>
        <v/>
      </c>
      <c r="AR65" s="69"/>
      <c r="AS65" s="71"/>
      <c r="AV65" s="262"/>
      <c r="AW65" s="262"/>
      <c r="AX65" s="262"/>
      <c r="AY65" s="262"/>
      <c r="AZ65" s="57"/>
    </row>
    <row r="66" spans="12:52">
      <c r="L66" s="61"/>
      <c r="M66" s="60"/>
      <c r="N66" s="60"/>
      <c r="O66" s="67"/>
      <c r="P66" s="68"/>
      <c r="Q66" s="68"/>
      <c r="R66" s="84"/>
      <c r="S66" s="69"/>
      <c r="T66" s="60"/>
      <c r="U66" s="69"/>
      <c r="V66" s="70"/>
      <c r="W66" s="98"/>
      <c r="X66" s="70"/>
      <c r="Y66" s="70"/>
      <c r="Z66" s="98"/>
      <c r="AA66" s="69"/>
      <c r="AB66" s="71"/>
      <c r="AC66" s="61"/>
      <c r="AD66" s="60"/>
      <c r="AE66" s="60"/>
      <c r="AF66" s="60"/>
      <c r="AG66" s="68" t="str">
        <f>IF(AC66="○",IF(AL66="球形",AF66,""),"")</f>
        <v/>
      </c>
      <c r="AH66" s="68" t="str">
        <f>IF(AC66="○",IF(AL66="円筒",AF66,""),"")</f>
        <v/>
      </c>
      <c r="AI66" s="84" t="str">
        <f>IF(AC66="○",IF(AK66="高木",AJ66,""),"")</f>
        <v/>
      </c>
      <c r="AJ66" s="60"/>
      <c r="AK66" s="60" t="str">
        <f>IF(AE66="","",IF(AF66&lt;3,"低・中木","高木"))</f>
        <v/>
      </c>
      <c r="AL66" s="60"/>
      <c r="AM66" s="70" t="str">
        <f>IF(AR66="防除",IF(AK66="高木",AJ66,""),"")</f>
        <v/>
      </c>
      <c r="AN66" s="98" t="str">
        <f>IF($AR66="防除",IF($AK66="低・中木",IF($AJ66=0,"?",IF($AJ66&gt;0,IF($AJ66&lt;0.3,$AF66,""),"")),""),"")</f>
        <v/>
      </c>
      <c r="AO66" s="70" t="str">
        <f>IF($AR66="防除",IF($AK66="低・中木",IF($AJ66=0.3,$AF66,IF($AJ66&gt;0.3,IF($AJ66&lt;0.6,$AF66,""),"")),""),"")</f>
        <v/>
      </c>
      <c r="AP66" s="70" t="str">
        <f>IF($AR66="防除",IF($AK66="低・中木",IF($AJ66=0.6,$AF66,IF($AJ66&gt;0.6,IF($AJ66&lt;0.9,$AF66,""),"")),""),"")</f>
        <v/>
      </c>
      <c r="AQ66" s="98" t="str">
        <f>IF($AR66="防除",IF($AK66="低・中木",IF($AJ66=0.9,AF66,IF($AJ66&gt;0.9,$AF66,"")),""),"")</f>
        <v/>
      </c>
      <c r="AR66" s="69"/>
      <c r="AS66" s="71"/>
      <c r="AV66" s="264"/>
      <c r="AW66" s="264"/>
      <c r="AX66" s="262"/>
      <c r="AY66" s="262"/>
      <c r="AZ66" s="108"/>
    </row>
    <row r="67" spans="12:52">
      <c r="L67" s="61"/>
      <c r="M67" s="60"/>
      <c r="N67" s="60"/>
      <c r="O67" s="67"/>
      <c r="P67" s="68"/>
      <c r="Q67" s="68"/>
      <c r="R67" s="84"/>
      <c r="S67" s="69"/>
      <c r="T67" s="60"/>
      <c r="U67" s="69"/>
      <c r="V67" s="70"/>
      <c r="W67" s="98"/>
      <c r="X67" s="70"/>
      <c r="Y67" s="70"/>
      <c r="Z67" s="98"/>
      <c r="AA67" s="69"/>
      <c r="AB67" s="71"/>
      <c r="AC67" s="61"/>
      <c r="AD67" s="60"/>
      <c r="AE67" s="60"/>
      <c r="AF67" s="60"/>
      <c r="AG67" s="68" t="str">
        <f>IF(AC67="○",IF(AL67="球形",AF67,""),"")</f>
        <v/>
      </c>
      <c r="AH67" s="68" t="str">
        <f>IF(AC67="○",IF(AL67="円筒",AF67,""),"")</f>
        <v/>
      </c>
      <c r="AI67" s="84" t="str">
        <f>IF(AC67="○",IF(AK67="高木",AJ67,""),"")</f>
        <v/>
      </c>
      <c r="AJ67" s="60"/>
      <c r="AK67" s="60" t="str">
        <f>IF(AE67="","",IF(AF67&lt;3,"低・中木","高木"))</f>
        <v/>
      </c>
      <c r="AL67" s="60"/>
      <c r="AM67" s="70" t="str">
        <f>IF(AR67="防除",IF(AK67="高木",AJ67,""),"")</f>
        <v/>
      </c>
      <c r="AN67" s="98" t="str">
        <f>IF($AR67="防除",IF($AK67="低・中木",IF($AJ67=0,"?",IF($AJ67&gt;0,IF($AJ67&lt;0.3,$AF67,""),"")),""),"")</f>
        <v/>
      </c>
      <c r="AO67" s="70" t="str">
        <f>IF($AR67="防除",IF($AK67="低・中木",IF($AJ67=0.3,$AF67,IF($AJ67&gt;0.3,IF($AJ67&lt;0.6,$AF67,""),"")),""),"")</f>
        <v/>
      </c>
      <c r="AP67" s="70" t="str">
        <f>IF($AR67="防除",IF($AK67="低・中木",IF($AJ67=0.6,$AF67,IF($AJ67&gt;0.6,IF($AJ67&lt;0.9,$AF67,""),"")),""),"")</f>
        <v/>
      </c>
      <c r="AQ67" s="98" t="str">
        <f>IF($AR67="防除",IF($AK67="低・中木",IF($AJ67=0.9,AF67,IF($AJ67&gt;0.9,$AF67,"")),""),"")</f>
        <v/>
      </c>
      <c r="AR67" s="69"/>
      <c r="AS67" s="71"/>
      <c r="AV67" s="262"/>
      <c r="AW67" s="262"/>
      <c r="AX67" s="262"/>
      <c r="AY67" s="262"/>
      <c r="AZ67" s="108"/>
    </row>
    <row r="68" spans="12:52">
      <c r="O68" s="108"/>
      <c r="P68" s="109"/>
      <c r="Q68" s="109"/>
      <c r="R68" s="109"/>
      <c r="S68" s="107"/>
      <c r="U68" s="107"/>
      <c r="V68" s="110"/>
      <c r="W68" s="110"/>
      <c r="X68" s="110"/>
      <c r="Y68" s="110"/>
      <c r="Z68" s="110"/>
      <c r="AA68" s="107"/>
      <c r="AB68" s="107"/>
      <c r="AG68" s="111" t="str">
        <f>IF(AC68="○",IF(AL68="球形",AF68,""),"")</f>
        <v/>
      </c>
      <c r="AH68" s="111" t="str">
        <f>IF(AC68="○",IF(AL68="円筒",AF68,""),"")</f>
        <v/>
      </c>
      <c r="AI68" s="109"/>
      <c r="AR68" s="107"/>
      <c r="AS68" s="107"/>
    </row>
    <row r="69" spans="12:52">
      <c r="O69" s="108"/>
      <c r="P69" s="109"/>
      <c r="Q69" s="109"/>
      <c r="R69" s="109"/>
      <c r="S69" s="107"/>
      <c r="AG69" s="111" t="str">
        <f>IF(AC69="○",IF(AL69="球形",AF69,""),"")</f>
        <v/>
      </c>
      <c r="AH69" s="111" t="str">
        <f>IF(AC69="○",IF(AL69="円筒",AF69,""),"")</f>
        <v/>
      </c>
      <c r="AI69" s="109"/>
    </row>
    <row r="70" spans="12:52">
      <c r="O70" s="108"/>
      <c r="P70" s="109"/>
      <c r="Q70" s="109"/>
      <c r="R70" s="109"/>
      <c r="S70" s="107"/>
      <c r="U70" s="107"/>
      <c r="V70" s="110"/>
      <c r="W70" s="110"/>
      <c r="X70" s="110"/>
      <c r="Y70" s="110"/>
      <c r="Z70" s="110"/>
      <c r="AA70" s="107"/>
      <c r="AB70" s="107"/>
      <c r="AR70" s="107"/>
      <c r="AS70" s="107"/>
    </row>
    <row r="71" spans="12:52">
      <c r="O71" s="108"/>
      <c r="P71" s="109"/>
      <c r="Q71" s="109"/>
      <c r="R71" s="109"/>
      <c r="S71" s="107"/>
      <c r="U71" s="107"/>
      <c r="V71" s="110"/>
      <c r="W71" s="110"/>
      <c r="X71" s="110"/>
      <c r="Y71" s="110"/>
      <c r="Z71" s="110"/>
      <c r="AA71" s="107"/>
      <c r="AB71" s="107"/>
      <c r="AR71" s="107"/>
      <c r="AS71" s="107"/>
    </row>
    <row r="72" spans="12:52">
      <c r="O72" s="108"/>
      <c r="P72" s="109"/>
      <c r="Q72" s="109">
        <f>COUNTA(U5:U67,AL5:AL67)</f>
        <v>8</v>
      </c>
      <c r="R72" s="109"/>
      <c r="S72" s="107"/>
      <c r="U72" s="107"/>
      <c r="V72" s="110"/>
      <c r="W72" s="110"/>
      <c r="X72" s="110"/>
      <c r="Y72" s="110"/>
      <c r="Z72" s="110"/>
      <c r="AA72" s="107"/>
      <c r="AB72" s="107"/>
      <c r="AR72" s="107"/>
      <c r="AS72" s="107"/>
    </row>
    <row r="73" spans="12:52">
      <c r="O73" s="108"/>
      <c r="P73" s="109"/>
      <c r="Q73" s="109"/>
      <c r="R73" s="109"/>
      <c r="S73" s="107"/>
      <c r="U73" s="107"/>
      <c r="V73" s="110"/>
      <c r="W73" s="110"/>
      <c r="X73" s="110"/>
      <c r="Y73" s="110"/>
      <c r="Z73" s="110"/>
      <c r="AA73" s="107"/>
      <c r="AB73" s="107"/>
      <c r="AR73" s="107"/>
      <c r="AS73" s="107"/>
    </row>
    <row r="74" spans="12:52">
      <c r="O74" s="108"/>
      <c r="P74" s="109"/>
      <c r="Q74" s="109"/>
      <c r="R74" s="109"/>
      <c r="S74" s="107"/>
    </row>
    <row r="75" spans="12:52">
      <c r="O75" s="108"/>
      <c r="P75" s="109"/>
      <c r="Q75" s="109"/>
      <c r="R75" s="109"/>
      <c r="S75" s="107"/>
      <c r="U75" s="107"/>
      <c r="V75" s="110"/>
      <c r="W75" s="110"/>
      <c r="X75" s="110"/>
      <c r="Y75" s="110"/>
      <c r="Z75" s="110"/>
      <c r="AA75" s="107"/>
      <c r="AB75" s="107"/>
      <c r="AR75" s="107"/>
      <c r="AS75" s="107"/>
    </row>
    <row r="76" spans="12:52">
      <c r="O76" s="108"/>
      <c r="P76" s="109"/>
      <c r="Q76" s="109"/>
      <c r="R76" s="109"/>
      <c r="S76" s="107"/>
    </row>
    <row r="77" spans="12:52">
      <c r="O77" s="108"/>
      <c r="P77" s="109"/>
      <c r="Q77" s="109"/>
      <c r="R77" s="109"/>
      <c r="S77" s="107"/>
      <c r="U77" s="107"/>
      <c r="V77" s="110"/>
      <c r="W77" s="110"/>
      <c r="X77" s="110"/>
      <c r="Y77" s="110"/>
      <c r="Z77" s="110"/>
      <c r="AA77" s="107"/>
      <c r="AB77" s="107"/>
      <c r="AR77" s="107"/>
      <c r="AS77" s="107"/>
    </row>
    <row r="78" spans="12:52">
      <c r="O78" s="108"/>
      <c r="P78" s="109"/>
      <c r="Q78" s="109"/>
      <c r="R78" s="109"/>
      <c r="S78" s="107"/>
      <c r="U78" s="107"/>
      <c r="V78" s="110"/>
      <c r="W78" s="110"/>
      <c r="X78" s="110"/>
      <c r="Y78" s="110"/>
      <c r="Z78" s="110"/>
      <c r="AA78" s="107"/>
      <c r="AB78" s="107"/>
      <c r="AR78" s="107"/>
      <c r="AS78" s="107"/>
    </row>
    <row r="79" spans="12:52">
      <c r="O79" s="108"/>
      <c r="P79" s="109"/>
      <c r="Q79" s="109"/>
      <c r="R79" s="109"/>
      <c r="S79" s="107"/>
    </row>
    <row r="80" spans="12:52">
      <c r="O80" s="108"/>
      <c r="P80" s="109"/>
      <c r="Q80" s="109"/>
      <c r="R80" s="109"/>
      <c r="S80" s="107"/>
    </row>
    <row r="81" spans="15:45">
      <c r="O81" s="108"/>
      <c r="P81" s="109"/>
      <c r="Q81" s="109"/>
      <c r="R81" s="109"/>
      <c r="S81" s="107"/>
    </row>
    <row r="82" spans="15:45">
      <c r="O82" s="108"/>
      <c r="P82" s="109"/>
      <c r="Q82" s="109"/>
      <c r="R82" s="109"/>
      <c r="S82" s="107"/>
      <c r="U82" s="107"/>
      <c r="V82" s="110"/>
      <c r="W82" s="110"/>
      <c r="X82" s="110"/>
      <c r="Y82" s="110"/>
      <c r="Z82" s="110"/>
      <c r="AA82" s="107"/>
      <c r="AB82" s="107"/>
      <c r="AR82" s="107"/>
      <c r="AS82" s="107"/>
    </row>
    <row r="83" spans="15:45">
      <c r="O83" s="108"/>
      <c r="P83" s="109"/>
      <c r="Q83" s="109"/>
      <c r="R83" s="109"/>
      <c r="S83" s="107"/>
    </row>
    <row r="84" spans="15:45">
      <c r="O84" s="108"/>
      <c r="P84" s="109"/>
      <c r="Q84" s="109"/>
      <c r="R84" s="109"/>
      <c r="S84" s="107"/>
      <c r="U84" s="107"/>
      <c r="V84" s="110"/>
      <c r="W84" s="110"/>
      <c r="X84" s="110"/>
      <c r="Y84" s="110"/>
      <c r="Z84" s="110"/>
      <c r="AA84" s="107"/>
      <c r="AB84" s="107"/>
      <c r="AR84" s="107"/>
      <c r="AS84" s="107"/>
    </row>
    <row r="85" spans="15:45">
      <c r="O85" s="108"/>
      <c r="P85" s="109"/>
      <c r="Q85" s="109"/>
      <c r="R85" s="109"/>
      <c r="S85" s="107"/>
    </row>
    <row r="86" spans="15:45">
      <c r="O86" s="108"/>
      <c r="P86" s="109"/>
      <c r="Q86" s="109"/>
      <c r="R86" s="109"/>
      <c r="S86" s="107"/>
      <c r="U86" s="107"/>
      <c r="V86" s="110"/>
      <c r="W86" s="110"/>
      <c r="X86" s="110"/>
      <c r="Y86" s="110"/>
      <c r="Z86" s="110"/>
      <c r="AA86" s="107"/>
      <c r="AB86" s="107"/>
      <c r="AR86" s="107"/>
      <c r="AS86" s="107"/>
    </row>
    <row r="87" spans="15:45">
      <c r="O87" s="108"/>
      <c r="P87" s="109"/>
      <c r="Q87" s="109"/>
      <c r="R87" s="109"/>
      <c r="S87" s="107"/>
      <c r="U87" s="107"/>
      <c r="V87" s="110"/>
      <c r="W87" s="110"/>
      <c r="X87" s="110"/>
      <c r="Y87" s="110"/>
      <c r="Z87" s="110"/>
      <c r="AA87" s="107"/>
      <c r="AB87" s="107"/>
      <c r="AR87" s="107"/>
      <c r="AS87" s="107"/>
    </row>
    <row r="88" spans="15:45">
      <c r="O88" s="108"/>
      <c r="P88" s="109"/>
      <c r="Q88" s="109"/>
      <c r="R88" s="109"/>
      <c r="S88" s="107"/>
      <c r="U88" s="107"/>
      <c r="V88" s="110"/>
      <c r="W88" s="110"/>
      <c r="X88" s="110"/>
      <c r="Y88" s="110"/>
      <c r="Z88" s="110"/>
      <c r="AA88" s="107"/>
      <c r="AB88" s="107"/>
      <c r="AR88" s="107"/>
      <c r="AS88" s="107"/>
    </row>
    <row r="89" spans="15:45">
      <c r="O89" s="108"/>
      <c r="P89" s="109"/>
      <c r="Q89" s="109"/>
      <c r="R89" s="109"/>
      <c r="S89" s="107"/>
    </row>
    <row r="90" spans="15:45">
      <c r="O90" s="108"/>
      <c r="P90" s="109"/>
      <c r="Q90" s="109"/>
      <c r="R90" s="109"/>
      <c r="S90" s="107"/>
      <c r="U90" s="107"/>
      <c r="V90" s="110"/>
      <c r="W90" s="110"/>
      <c r="X90" s="110"/>
      <c r="Y90" s="110"/>
      <c r="Z90" s="110"/>
      <c r="AA90" s="107"/>
      <c r="AB90" s="107"/>
      <c r="AR90" s="107"/>
      <c r="AS90" s="107"/>
    </row>
    <row r="91" spans="15:45">
      <c r="O91" s="108"/>
      <c r="P91" s="109"/>
      <c r="Q91" s="109"/>
      <c r="R91" s="109"/>
      <c r="S91" s="107"/>
    </row>
    <row r="92" spans="15:45">
      <c r="O92" s="108"/>
      <c r="P92" s="109"/>
      <c r="Q92" s="109"/>
      <c r="R92" s="109"/>
      <c r="S92" s="107"/>
      <c r="U92" s="107"/>
      <c r="V92" s="110"/>
      <c r="W92" s="110"/>
      <c r="X92" s="110"/>
      <c r="Y92" s="110"/>
      <c r="Z92" s="110"/>
      <c r="AA92" s="107"/>
      <c r="AB92" s="107"/>
      <c r="AR92" s="107"/>
      <c r="AS92" s="107"/>
    </row>
    <row r="93" spans="15:45">
      <c r="O93" s="108"/>
      <c r="P93" s="109"/>
      <c r="Q93" s="109"/>
      <c r="R93" s="109"/>
      <c r="S93" s="107"/>
    </row>
    <row r="94" spans="15:45">
      <c r="O94" s="108"/>
      <c r="P94" s="109"/>
      <c r="Q94" s="109"/>
      <c r="R94" s="109"/>
      <c r="S94" s="107"/>
      <c r="U94" s="107"/>
      <c r="V94" s="110"/>
      <c r="W94" s="110"/>
      <c r="X94" s="110"/>
      <c r="Y94" s="110"/>
      <c r="Z94" s="110"/>
      <c r="AA94" s="107"/>
      <c r="AB94" s="107"/>
      <c r="AR94" s="107"/>
      <c r="AS94" s="107"/>
    </row>
    <row r="95" spans="15:45">
      <c r="O95" s="108"/>
      <c r="P95" s="109"/>
      <c r="Q95" s="109"/>
      <c r="R95" s="109"/>
      <c r="S95" s="107"/>
    </row>
    <row r="96" spans="15:45">
      <c r="O96" s="108"/>
      <c r="P96" s="109"/>
      <c r="Q96" s="109"/>
      <c r="R96" s="109"/>
      <c r="S96" s="107"/>
      <c r="U96" s="107"/>
      <c r="V96" s="110"/>
      <c r="W96" s="110"/>
      <c r="X96" s="110"/>
      <c r="Y96" s="110"/>
      <c r="Z96" s="110"/>
      <c r="AA96" s="107"/>
      <c r="AB96" s="107"/>
      <c r="AR96" s="107"/>
      <c r="AS96" s="107"/>
    </row>
    <row r="97" spans="15:45">
      <c r="O97" s="108"/>
      <c r="P97" s="109"/>
      <c r="Q97" s="109"/>
      <c r="R97" s="109"/>
      <c r="S97" s="107"/>
      <c r="U97" s="107"/>
      <c r="V97" s="110"/>
      <c r="W97" s="110"/>
      <c r="X97" s="110"/>
      <c r="Y97" s="110"/>
      <c r="Z97" s="110"/>
      <c r="AA97" s="107"/>
      <c r="AB97" s="107"/>
      <c r="AR97" s="107"/>
      <c r="AS97" s="107"/>
    </row>
    <row r="98" spans="15:45">
      <c r="O98" s="108"/>
      <c r="P98" s="109"/>
      <c r="Q98" s="109"/>
      <c r="R98" s="109"/>
      <c r="S98" s="107"/>
      <c r="U98" s="107"/>
      <c r="V98" s="110"/>
      <c r="W98" s="110"/>
      <c r="X98" s="110"/>
      <c r="Y98" s="110"/>
      <c r="Z98" s="110"/>
      <c r="AA98" s="107"/>
      <c r="AB98" s="107"/>
      <c r="AR98" s="107"/>
      <c r="AS98" s="107"/>
    </row>
    <row r="99" spans="15:45">
      <c r="O99" s="108"/>
      <c r="P99" s="109"/>
      <c r="Q99" s="109"/>
      <c r="R99" s="109"/>
      <c r="S99" s="107"/>
      <c r="U99" s="107"/>
      <c r="V99" s="110"/>
      <c r="W99" s="110"/>
      <c r="X99" s="110"/>
      <c r="Y99" s="110"/>
      <c r="Z99" s="110"/>
      <c r="AA99" s="107"/>
      <c r="AB99" s="107"/>
      <c r="AR99" s="107"/>
      <c r="AS99" s="107"/>
    </row>
    <row r="100" spans="15:45">
      <c r="O100" s="108"/>
      <c r="P100" s="109"/>
      <c r="Q100" s="109"/>
      <c r="R100" s="109"/>
      <c r="S100" s="107"/>
      <c r="U100" s="107"/>
      <c r="V100" s="110"/>
      <c r="W100" s="110"/>
      <c r="X100" s="110"/>
      <c r="Y100" s="110"/>
      <c r="Z100" s="110"/>
      <c r="AA100" s="107"/>
      <c r="AB100" s="107"/>
      <c r="AR100" s="107"/>
      <c r="AS100" s="107"/>
    </row>
    <row r="101" spans="15:45">
      <c r="O101" s="108"/>
      <c r="P101" s="109"/>
      <c r="Q101" s="109"/>
      <c r="R101" s="109"/>
      <c r="S101" s="107"/>
      <c r="U101" s="107"/>
      <c r="V101" s="110"/>
      <c r="W101" s="110"/>
      <c r="X101" s="110"/>
      <c r="Y101" s="110"/>
      <c r="Z101" s="110"/>
      <c r="AA101" s="107"/>
      <c r="AB101" s="107"/>
      <c r="AR101" s="107"/>
      <c r="AS101" s="107"/>
    </row>
    <row r="102" spans="15:45">
      <c r="O102" s="108"/>
      <c r="P102" s="109"/>
      <c r="Q102" s="109"/>
      <c r="R102" s="109"/>
      <c r="S102" s="107"/>
      <c r="U102" s="107"/>
      <c r="V102" s="110"/>
      <c r="W102" s="110"/>
      <c r="X102" s="110"/>
      <c r="Y102" s="110"/>
      <c r="Z102" s="110"/>
      <c r="AA102" s="107"/>
      <c r="AB102" s="107"/>
      <c r="AR102" s="107"/>
      <c r="AS102" s="107"/>
    </row>
    <row r="103" spans="15:45">
      <c r="O103" s="108"/>
      <c r="P103" s="109"/>
      <c r="Q103" s="109"/>
      <c r="R103" s="109"/>
      <c r="S103" s="107"/>
      <c r="U103" s="107"/>
      <c r="V103" s="110"/>
      <c r="W103" s="110"/>
      <c r="X103" s="110"/>
      <c r="Y103" s="110"/>
      <c r="Z103" s="110"/>
      <c r="AA103" s="107"/>
      <c r="AB103" s="107"/>
      <c r="AR103" s="107"/>
      <c r="AS103" s="107"/>
    </row>
    <row r="104" spans="15:45">
      <c r="O104" s="108"/>
      <c r="P104" s="109"/>
      <c r="Q104" s="109"/>
      <c r="R104" s="109"/>
      <c r="S104" s="107"/>
      <c r="U104" s="107"/>
      <c r="V104" s="110"/>
      <c r="W104" s="110"/>
      <c r="X104" s="110"/>
      <c r="Y104" s="110"/>
      <c r="Z104" s="110"/>
      <c r="AA104" s="107"/>
      <c r="AB104" s="107"/>
      <c r="AR104" s="107"/>
      <c r="AS104" s="107"/>
    </row>
    <row r="105" spans="15:45">
      <c r="O105" s="108"/>
      <c r="P105" s="109"/>
      <c r="Q105" s="109"/>
      <c r="R105" s="109"/>
      <c r="S105" s="107"/>
      <c r="U105" s="107"/>
      <c r="V105" s="110"/>
      <c r="W105" s="110"/>
      <c r="X105" s="110"/>
      <c r="Y105" s="110"/>
      <c r="Z105" s="110"/>
      <c r="AA105" s="107"/>
      <c r="AB105" s="107"/>
      <c r="AR105" s="107"/>
      <c r="AS105" s="107"/>
    </row>
    <row r="106" spans="15:45">
      <c r="O106" s="108"/>
      <c r="P106" s="109"/>
      <c r="Q106" s="109"/>
      <c r="R106" s="109"/>
      <c r="S106" s="107"/>
      <c r="U106" s="107"/>
      <c r="V106" s="110"/>
      <c r="W106" s="110"/>
      <c r="X106" s="110"/>
      <c r="Y106" s="110"/>
      <c r="Z106" s="110"/>
      <c r="AA106" s="107"/>
      <c r="AB106" s="107"/>
      <c r="AR106" s="107"/>
      <c r="AS106" s="107"/>
    </row>
    <row r="107" spans="15:45">
      <c r="O107" s="108"/>
      <c r="P107" s="109"/>
      <c r="Q107" s="109"/>
      <c r="R107" s="109"/>
      <c r="S107" s="107"/>
    </row>
    <row r="108" spans="15:45">
      <c r="O108" s="108"/>
      <c r="P108" s="109"/>
      <c r="Q108" s="109"/>
      <c r="R108" s="109"/>
      <c r="S108" s="107"/>
      <c r="U108" s="107"/>
      <c r="V108" s="110"/>
      <c r="W108" s="110"/>
      <c r="X108" s="110"/>
      <c r="Y108" s="110"/>
      <c r="Z108" s="110"/>
      <c r="AA108" s="107"/>
      <c r="AB108" s="107"/>
      <c r="AR108" s="107"/>
      <c r="AS108" s="107"/>
    </row>
    <row r="109" spans="15:45">
      <c r="O109" s="108"/>
      <c r="P109" s="109"/>
      <c r="Q109" s="109"/>
      <c r="R109" s="109"/>
      <c r="S109" s="107"/>
      <c r="U109" s="107"/>
      <c r="V109" s="110"/>
      <c r="W109" s="110"/>
      <c r="X109" s="110"/>
      <c r="Y109" s="110"/>
      <c r="Z109" s="110"/>
      <c r="AA109" s="107"/>
      <c r="AB109" s="107"/>
      <c r="AR109" s="107"/>
      <c r="AS109" s="107"/>
    </row>
    <row r="110" spans="15:45">
      <c r="O110" s="108"/>
      <c r="P110" s="109"/>
      <c r="Q110" s="109"/>
      <c r="R110" s="109"/>
      <c r="S110" s="107"/>
    </row>
    <row r="111" spans="15:45">
      <c r="O111" s="108"/>
      <c r="P111" s="109"/>
      <c r="Q111" s="109"/>
      <c r="R111" s="109"/>
      <c r="S111" s="107"/>
    </row>
    <row r="112" spans="15:45">
      <c r="O112" s="108"/>
      <c r="P112" s="109"/>
      <c r="Q112" s="109"/>
      <c r="R112" s="109"/>
      <c r="S112" s="107"/>
      <c r="U112" s="107"/>
      <c r="V112" s="110"/>
      <c r="W112" s="110"/>
      <c r="X112" s="110"/>
      <c r="Y112" s="110"/>
      <c r="Z112" s="110"/>
      <c r="AA112" s="107"/>
      <c r="AB112" s="107"/>
      <c r="AR112" s="107"/>
      <c r="AS112" s="107"/>
    </row>
    <row r="113" spans="15:45">
      <c r="O113" s="108"/>
      <c r="P113" s="109"/>
      <c r="Q113" s="109"/>
      <c r="R113" s="109"/>
      <c r="S113" s="107"/>
      <c r="U113" s="107"/>
      <c r="V113" s="110"/>
      <c r="W113" s="110"/>
      <c r="X113" s="110"/>
      <c r="Y113" s="110"/>
      <c r="Z113" s="110"/>
      <c r="AA113" s="107"/>
      <c r="AB113" s="107"/>
      <c r="AR113" s="107"/>
      <c r="AS113" s="107"/>
    </row>
    <row r="114" spans="15:45">
      <c r="O114" s="108"/>
      <c r="P114" s="109"/>
      <c r="Q114" s="109"/>
      <c r="R114" s="109"/>
      <c r="S114" s="107"/>
      <c r="U114" s="107"/>
      <c r="V114" s="110"/>
      <c r="W114" s="110"/>
      <c r="X114" s="110"/>
      <c r="Y114" s="110"/>
      <c r="Z114" s="110"/>
      <c r="AA114" s="107"/>
      <c r="AB114" s="107"/>
      <c r="AR114" s="107"/>
      <c r="AS114" s="107"/>
    </row>
    <row r="115" spans="15:45">
      <c r="O115" s="108"/>
      <c r="P115" s="109"/>
      <c r="Q115" s="109"/>
      <c r="R115" s="109"/>
      <c r="S115" s="107"/>
    </row>
    <row r="116" spans="15:45">
      <c r="O116" s="108"/>
      <c r="P116" s="109"/>
      <c r="Q116" s="109"/>
      <c r="R116" s="109"/>
      <c r="S116" s="107"/>
      <c r="U116" s="107"/>
      <c r="V116" s="110"/>
      <c r="W116" s="110"/>
      <c r="X116" s="110"/>
      <c r="Y116" s="110"/>
      <c r="Z116" s="110"/>
      <c r="AA116" s="107"/>
      <c r="AB116" s="107"/>
      <c r="AR116" s="107"/>
      <c r="AS116" s="107"/>
    </row>
    <row r="117" spans="15:45">
      <c r="O117" s="108"/>
      <c r="P117" s="109"/>
      <c r="Q117" s="109"/>
      <c r="R117" s="109"/>
      <c r="S117" s="107"/>
    </row>
    <row r="118" spans="15:45">
      <c r="O118" s="108"/>
      <c r="P118" s="109"/>
      <c r="Q118" s="109"/>
      <c r="R118" s="109"/>
      <c r="S118" s="107"/>
      <c r="U118" s="107"/>
      <c r="V118" s="110"/>
      <c r="W118" s="110"/>
      <c r="X118" s="110"/>
      <c r="Y118" s="110"/>
      <c r="Z118" s="110"/>
      <c r="AA118" s="107"/>
      <c r="AB118" s="107"/>
      <c r="AR118" s="107"/>
      <c r="AS118" s="107"/>
    </row>
    <row r="119" spans="15:45">
      <c r="O119" s="108"/>
      <c r="P119" s="109"/>
      <c r="Q119" s="109"/>
      <c r="R119" s="109"/>
      <c r="S119" s="107"/>
      <c r="U119" s="107"/>
      <c r="V119" s="110"/>
      <c r="W119" s="110"/>
      <c r="X119" s="110"/>
      <c r="Y119" s="110"/>
      <c r="Z119" s="110"/>
      <c r="AA119" s="107"/>
      <c r="AB119" s="107"/>
      <c r="AR119" s="107"/>
      <c r="AS119" s="107"/>
    </row>
    <row r="120" spans="15:45">
      <c r="O120" s="108"/>
      <c r="P120" s="109"/>
      <c r="Q120" s="109"/>
      <c r="R120" s="109"/>
      <c r="S120" s="107"/>
      <c r="U120" s="107"/>
      <c r="V120" s="110"/>
      <c r="W120" s="110"/>
      <c r="X120" s="110"/>
      <c r="Y120" s="110"/>
      <c r="Z120" s="110"/>
      <c r="AA120" s="107"/>
      <c r="AB120" s="107"/>
      <c r="AR120" s="107"/>
      <c r="AS120" s="107"/>
    </row>
    <row r="121" spans="15:45">
      <c r="O121" s="108"/>
      <c r="P121" s="109"/>
      <c r="Q121" s="109"/>
      <c r="R121" s="109"/>
      <c r="S121" s="107"/>
      <c r="U121" s="107"/>
      <c r="V121" s="110"/>
      <c r="W121" s="110"/>
      <c r="X121" s="110"/>
      <c r="Y121" s="110"/>
      <c r="Z121" s="110"/>
      <c r="AA121" s="107"/>
      <c r="AB121" s="107"/>
      <c r="AR121" s="107"/>
      <c r="AS121" s="107"/>
    </row>
    <row r="122" spans="15:45">
      <c r="O122" s="108"/>
      <c r="P122" s="109"/>
      <c r="Q122" s="109"/>
      <c r="R122" s="109"/>
      <c r="S122" s="107"/>
      <c r="U122" s="107"/>
      <c r="V122" s="110"/>
      <c r="W122" s="110"/>
      <c r="X122" s="110"/>
      <c r="Y122" s="110"/>
      <c r="Z122" s="110"/>
      <c r="AA122" s="107"/>
      <c r="AB122" s="107"/>
      <c r="AR122" s="107"/>
      <c r="AS122" s="107"/>
    </row>
    <row r="123" spans="15:45">
      <c r="O123" s="108"/>
      <c r="P123" s="109"/>
      <c r="Q123" s="109"/>
      <c r="R123" s="109"/>
      <c r="S123" s="107"/>
    </row>
    <row r="124" spans="15:45">
      <c r="O124" s="108"/>
      <c r="P124" s="109"/>
      <c r="Q124" s="109"/>
      <c r="R124" s="109"/>
      <c r="S124" s="107"/>
      <c r="U124" s="107"/>
      <c r="V124" s="110"/>
      <c r="W124" s="110"/>
      <c r="X124" s="110"/>
      <c r="Y124" s="110"/>
      <c r="Z124" s="110"/>
      <c r="AA124" s="107"/>
      <c r="AB124" s="107"/>
      <c r="AR124" s="107"/>
      <c r="AS124" s="107"/>
    </row>
    <row r="125" spans="15:45">
      <c r="O125" s="108"/>
      <c r="P125" s="109"/>
      <c r="Q125" s="109"/>
      <c r="R125" s="109"/>
      <c r="S125" s="107"/>
    </row>
  </sheetData>
  <mergeCells count="36">
    <mergeCell ref="C35:D35"/>
    <mergeCell ref="B10:B12"/>
    <mergeCell ref="C16:D16"/>
    <mergeCell ref="C17:D17"/>
    <mergeCell ref="C12:D12"/>
    <mergeCell ref="C13:D13"/>
    <mergeCell ref="C11:D11"/>
    <mergeCell ref="B34:B37"/>
    <mergeCell ref="B19:B27"/>
    <mergeCell ref="C32:D33"/>
    <mergeCell ref="C14:D14"/>
    <mergeCell ref="C15:D15"/>
    <mergeCell ref="C18:D18"/>
    <mergeCell ref="AX67:AY67"/>
    <mergeCell ref="AV65:AW65"/>
    <mergeCell ref="AX65:AY65"/>
    <mergeCell ref="AV66:AW66"/>
    <mergeCell ref="AX66:AY66"/>
    <mergeCell ref="AV67:AW67"/>
    <mergeCell ref="AK4:AL4"/>
    <mergeCell ref="C5:D5"/>
    <mergeCell ref="E6:F6"/>
    <mergeCell ref="E5:F5"/>
    <mergeCell ref="C6:D6"/>
    <mergeCell ref="E20:E23"/>
    <mergeCell ref="E24:E27"/>
    <mergeCell ref="C34:D34"/>
    <mergeCell ref="C28:D31"/>
    <mergeCell ref="T4:U4"/>
    <mergeCell ref="C7:D7"/>
    <mergeCell ref="E7:F7"/>
    <mergeCell ref="C10:D10"/>
    <mergeCell ref="C19:D27"/>
    <mergeCell ref="I7:J7"/>
    <mergeCell ref="C8:D8"/>
    <mergeCell ref="C9:D9"/>
  </mergeCells>
  <phoneticPr fontId="3"/>
  <dataValidations count="1">
    <dataValidation imeMode="off" allowBlank="1" showInputMessage="1" showErrorMessage="1" sqref="O5:S67" xr:uid="{00000000-0002-0000-0600-000000000000}"/>
  </dataValidations>
  <printOptions horizontalCentered="1"/>
  <pageMargins left="0.59055118110236227" right="0.23622047244094491" top="0.39370078740157483" bottom="0" header="0.51181102362204722" footer="0.51181102362204722"/>
  <pageSetup paperSize="9" orientation="portrait" r:id="rId1"/>
  <headerFooter alignWithMargins="0"/>
  <colBreaks count="2" manualBreakCount="2">
    <brk id="11" max="67" man="1"/>
    <brk id="45" max="67"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8"/>
  <sheetViews>
    <sheetView workbookViewId="0"/>
  </sheetViews>
  <sheetFormatPr defaultColWidth="9.140625" defaultRowHeight="12"/>
  <cols>
    <col min="1" max="1" width="6" style="56" customWidth="1"/>
    <col min="2" max="2" width="4.42578125" style="56" customWidth="1"/>
    <col min="3" max="3" width="17.42578125" style="56" customWidth="1"/>
    <col min="4" max="4" width="8.85546875" style="56" customWidth="1"/>
    <col min="5" max="5" width="9.28515625" style="56" bestFit="1" customWidth="1"/>
    <col min="6" max="6" width="9.7109375" style="56" customWidth="1"/>
    <col min="7" max="7" width="12.28515625" style="56" customWidth="1"/>
    <col min="8" max="8" width="6.140625" style="56" customWidth="1"/>
    <col min="9" max="9" width="9.5703125" style="56" bestFit="1" customWidth="1"/>
    <col min="10" max="10" width="11.85546875" style="56" customWidth="1"/>
    <col min="11" max="16384" width="9.140625" style="56"/>
  </cols>
  <sheetData>
    <row r="1" spans="1:18">
      <c r="A1" s="56" t="s">
        <v>129</v>
      </c>
    </row>
    <row r="2" spans="1:18">
      <c r="B2" t="s">
        <v>141</v>
      </c>
    </row>
    <row r="4" spans="1:18" ht="25.5" customHeight="1">
      <c r="A4" s="59" t="s">
        <v>81</v>
      </c>
      <c r="B4" s="87" t="s">
        <v>0</v>
      </c>
      <c r="C4" s="74" t="s">
        <v>4</v>
      </c>
      <c r="D4" s="86" t="s">
        <v>2</v>
      </c>
      <c r="E4" s="87" t="s">
        <v>1</v>
      </c>
      <c r="F4" s="87" t="s">
        <v>3</v>
      </c>
      <c r="G4" s="74" t="s">
        <v>5</v>
      </c>
      <c r="H4" s="59" t="s">
        <v>66</v>
      </c>
      <c r="I4" s="74" t="s">
        <v>63</v>
      </c>
      <c r="J4" s="80" t="s">
        <v>24</v>
      </c>
    </row>
    <row r="5" spans="1:18">
      <c r="A5" s="75" t="s">
        <v>28</v>
      </c>
      <c r="B5" s="87">
        <v>1</v>
      </c>
      <c r="C5" s="87" t="s">
        <v>130</v>
      </c>
      <c r="D5" s="88">
        <v>3.5</v>
      </c>
      <c r="E5" s="88">
        <v>7</v>
      </c>
      <c r="F5" s="88">
        <v>58.7</v>
      </c>
      <c r="G5" s="121">
        <f>IF(A5="○",IF(D5&lt;0.6,ROUND(E5*F5,1),ROUND(F5*D5+F5*E5+E5*D5*2,1)),"")</f>
        <v>665.4</v>
      </c>
      <c r="H5" s="112" t="s">
        <v>51</v>
      </c>
      <c r="I5" s="111">
        <f>IF(H5="防除",IF(D5&lt;0.6,ROUND(E5*F5,1),ROUND(F5*D5+F5*E5+E5*D5*2,1)),"")</f>
        <v>665.4</v>
      </c>
      <c r="J5" s="80"/>
      <c r="L5" s="108">
        <f>SUM(I5:I10)</f>
        <v>2363.9</v>
      </c>
    </row>
    <row r="6" spans="1:18">
      <c r="A6" s="75" t="s">
        <v>134</v>
      </c>
      <c r="B6" s="87">
        <v>2</v>
      </c>
      <c r="C6" s="87" t="s">
        <v>131</v>
      </c>
      <c r="D6" s="88">
        <v>2.5</v>
      </c>
      <c r="E6" s="88">
        <v>2.2999999999999998</v>
      </c>
      <c r="F6" s="88">
        <v>96.7</v>
      </c>
      <c r="G6" s="89">
        <f>IF(A6="○",IF(D6&lt;0.6,ROUND(E6*F6,1),ROUND(F6*D6*2+F6*E6+E6*D6*2,1)),"")</f>
        <v>717.4</v>
      </c>
      <c r="H6" s="112" t="s">
        <v>51</v>
      </c>
      <c r="I6" s="112">
        <f t="shared" ref="I6:I50" si="0">IF(H6="防除",IF(D6&lt;0.6,ROUND(E6*F6,1),ROUND(F6*D6*2+F6*E6+E6*D6*2,1)),"")</f>
        <v>717.4</v>
      </c>
      <c r="J6" s="80"/>
    </row>
    <row r="7" spans="1:18">
      <c r="A7" s="75" t="s">
        <v>28</v>
      </c>
      <c r="B7" s="87">
        <v>3</v>
      </c>
      <c r="C7" s="87" t="s">
        <v>130</v>
      </c>
      <c r="D7" s="88">
        <v>4</v>
      </c>
      <c r="E7" s="88">
        <v>2.8</v>
      </c>
      <c r="F7" s="88">
        <v>34</v>
      </c>
      <c r="G7" s="89">
        <f t="shared" ref="G7:G50" si="1">IF(A7="○",IF(D7&lt;0.6,ROUND(E7*F7,1),ROUND(F7*D7*2+F7*E7+E7*D7*2,1)),"")</f>
        <v>389.6</v>
      </c>
      <c r="H7" s="112" t="s">
        <v>51</v>
      </c>
      <c r="I7" s="112">
        <f t="shared" si="0"/>
        <v>389.6</v>
      </c>
      <c r="J7" s="80"/>
      <c r="L7" s="262"/>
      <c r="M7" s="262"/>
      <c r="N7" s="262"/>
      <c r="O7" s="262"/>
      <c r="P7" s="57"/>
    </row>
    <row r="8" spans="1:18">
      <c r="A8" s="75" t="s">
        <v>28</v>
      </c>
      <c r="B8" s="87">
        <v>4</v>
      </c>
      <c r="C8" s="87" t="s">
        <v>130</v>
      </c>
      <c r="D8" s="88">
        <v>3.5</v>
      </c>
      <c r="E8" s="88">
        <v>3.3</v>
      </c>
      <c r="F8" s="88">
        <v>10.7</v>
      </c>
      <c r="G8" s="121">
        <f>IF(A8="○",IF(D8&lt;0.6,ROUND(E8*F8,1),ROUND(F8*D8+F8*E8+E8*D8*2,1)),"")</f>
        <v>95.9</v>
      </c>
      <c r="H8" s="112" t="s">
        <v>51</v>
      </c>
      <c r="I8" s="111">
        <f>IF(H8="防除",IF(D8&lt;0.6,ROUND(E8*F8,1),ROUND(F8*D8+F8*E8+E8*D8*2,1)),"")</f>
        <v>95.9</v>
      </c>
      <c r="J8" s="80"/>
      <c r="L8" s="262"/>
      <c r="M8" s="262"/>
      <c r="N8" s="262"/>
      <c r="O8" s="262"/>
      <c r="P8" s="107"/>
    </row>
    <row r="9" spans="1:18">
      <c r="A9" s="75" t="s">
        <v>28</v>
      </c>
      <c r="B9" s="87">
        <v>5</v>
      </c>
      <c r="C9" s="87" t="s">
        <v>130</v>
      </c>
      <c r="D9" s="88">
        <v>4.5</v>
      </c>
      <c r="E9" s="88">
        <v>5</v>
      </c>
      <c r="F9" s="88">
        <v>12.5</v>
      </c>
      <c r="G9" s="89">
        <f t="shared" si="1"/>
        <v>220</v>
      </c>
      <c r="H9" s="112" t="s">
        <v>51</v>
      </c>
      <c r="I9" s="112">
        <f t="shared" si="0"/>
        <v>220</v>
      </c>
      <c r="J9" s="80"/>
      <c r="L9" s="262"/>
      <c r="M9" s="262"/>
      <c r="N9" s="262"/>
      <c r="O9" s="262"/>
      <c r="P9" s="107"/>
    </row>
    <row r="10" spans="1:18">
      <c r="A10" s="75" t="s">
        <v>28</v>
      </c>
      <c r="B10" s="87">
        <v>6</v>
      </c>
      <c r="C10" s="87" t="s">
        <v>130</v>
      </c>
      <c r="D10" s="88">
        <v>4</v>
      </c>
      <c r="E10" s="88">
        <v>4</v>
      </c>
      <c r="F10" s="88">
        <v>20.3</v>
      </c>
      <c r="G10" s="89">
        <f t="shared" si="1"/>
        <v>275.60000000000002</v>
      </c>
      <c r="H10" s="112" t="s">
        <v>51</v>
      </c>
      <c r="I10" s="112">
        <f t="shared" si="0"/>
        <v>275.60000000000002</v>
      </c>
      <c r="J10" s="80"/>
    </row>
    <row r="11" spans="1:18">
      <c r="A11" s="75"/>
      <c r="B11" s="87"/>
      <c r="C11" s="87"/>
      <c r="D11" s="88"/>
      <c r="E11" s="88"/>
      <c r="F11" s="88"/>
      <c r="G11" s="89" t="str">
        <f t="shared" si="1"/>
        <v/>
      </c>
      <c r="H11" s="112"/>
      <c r="I11" s="112" t="str">
        <f t="shared" si="0"/>
        <v/>
      </c>
      <c r="J11" s="80"/>
      <c r="R11" s="107"/>
    </row>
    <row r="12" spans="1:18">
      <c r="A12" s="75"/>
      <c r="B12" s="87"/>
      <c r="C12" s="87"/>
      <c r="D12" s="88"/>
      <c r="E12" s="88"/>
      <c r="F12" s="88"/>
      <c r="G12" s="89" t="str">
        <f t="shared" si="1"/>
        <v/>
      </c>
      <c r="H12" s="112"/>
      <c r="I12" s="112" t="str">
        <f t="shared" si="0"/>
        <v/>
      </c>
      <c r="J12" s="80"/>
    </row>
    <row r="13" spans="1:18">
      <c r="A13" s="75"/>
      <c r="B13" s="87"/>
      <c r="C13" s="137" t="s">
        <v>153</v>
      </c>
      <c r="D13" s="122"/>
      <c r="E13" s="122"/>
      <c r="F13" s="122"/>
      <c r="G13" s="121"/>
      <c r="H13" s="111"/>
      <c r="I13" s="111"/>
      <c r="J13" s="138"/>
    </row>
    <row r="14" spans="1:18">
      <c r="A14" s="75"/>
      <c r="B14" s="87"/>
      <c r="C14" s="87"/>
      <c r="D14" s="88"/>
      <c r="E14" s="88"/>
      <c r="F14" s="88"/>
      <c r="G14" s="89" t="str">
        <f t="shared" si="1"/>
        <v/>
      </c>
      <c r="H14" s="112"/>
      <c r="I14" s="112" t="str">
        <f t="shared" si="0"/>
        <v/>
      </c>
      <c r="J14" s="80"/>
    </row>
    <row r="15" spans="1:18">
      <c r="A15" s="75"/>
      <c r="B15" s="87"/>
      <c r="C15" s="87"/>
      <c r="D15" s="88"/>
      <c r="E15" s="88"/>
      <c r="F15" s="88"/>
      <c r="G15" s="89" t="str">
        <f t="shared" si="1"/>
        <v/>
      </c>
      <c r="H15" s="112"/>
      <c r="I15" s="112" t="str">
        <f t="shared" si="0"/>
        <v/>
      </c>
      <c r="J15" s="80"/>
    </row>
    <row r="16" spans="1:18">
      <c r="A16" s="75"/>
      <c r="B16" s="87"/>
      <c r="C16" s="87"/>
      <c r="D16" s="88"/>
      <c r="E16" s="88"/>
      <c r="F16" s="88"/>
      <c r="G16" s="89" t="str">
        <f t="shared" si="1"/>
        <v/>
      </c>
      <c r="H16" s="112"/>
      <c r="I16" s="112" t="str">
        <f t="shared" si="0"/>
        <v/>
      </c>
      <c r="J16" s="80"/>
    </row>
    <row r="17" spans="1:16">
      <c r="A17" s="75"/>
      <c r="B17" s="87"/>
      <c r="C17" s="87"/>
      <c r="D17" s="88"/>
      <c r="E17" s="88"/>
      <c r="F17" s="88"/>
      <c r="G17" s="89" t="str">
        <f t="shared" si="1"/>
        <v/>
      </c>
      <c r="H17" s="112"/>
      <c r="I17" s="112" t="str">
        <f t="shared" si="0"/>
        <v/>
      </c>
      <c r="J17" s="80"/>
    </row>
    <row r="18" spans="1:16">
      <c r="A18" s="75"/>
      <c r="B18" s="87"/>
      <c r="C18" s="87"/>
      <c r="D18" s="88"/>
      <c r="E18" s="88"/>
      <c r="F18" s="88"/>
      <c r="G18" s="89" t="str">
        <f t="shared" si="1"/>
        <v/>
      </c>
      <c r="H18" s="112"/>
      <c r="I18" s="112" t="str">
        <f t="shared" si="0"/>
        <v/>
      </c>
      <c r="J18" s="80"/>
      <c r="P18" s="107"/>
    </row>
    <row r="19" spans="1:16">
      <c r="A19" s="75"/>
      <c r="B19" s="87"/>
      <c r="C19" s="87"/>
      <c r="D19" s="88"/>
      <c r="E19" s="88"/>
      <c r="F19" s="88"/>
      <c r="G19" s="89" t="str">
        <f t="shared" si="1"/>
        <v/>
      </c>
      <c r="H19" s="112"/>
      <c r="I19" s="112" t="str">
        <f t="shared" si="0"/>
        <v/>
      </c>
      <c r="J19" s="80"/>
    </row>
    <row r="20" spans="1:16">
      <c r="A20" s="75"/>
      <c r="B20" s="87"/>
      <c r="C20" s="87"/>
      <c r="D20" s="88"/>
      <c r="E20" s="88"/>
      <c r="F20" s="88"/>
      <c r="G20" s="89" t="str">
        <f t="shared" si="1"/>
        <v/>
      </c>
      <c r="H20" s="112"/>
      <c r="I20" s="112" t="str">
        <f t="shared" si="0"/>
        <v/>
      </c>
      <c r="J20" s="80"/>
    </row>
    <row r="21" spans="1:16">
      <c r="A21" s="75"/>
      <c r="B21" s="87"/>
      <c r="C21" s="87"/>
      <c r="D21" s="88"/>
      <c r="E21" s="88"/>
      <c r="F21" s="88"/>
      <c r="G21" s="89" t="str">
        <f t="shared" si="1"/>
        <v/>
      </c>
      <c r="H21" s="112"/>
      <c r="I21" s="112" t="str">
        <f t="shared" si="0"/>
        <v/>
      </c>
      <c r="J21" s="80"/>
    </row>
    <row r="22" spans="1:16">
      <c r="A22" s="75"/>
      <c r="B22" s="87"/>
      <c r="C22" s="87"/>
      <c r="D22" s="88"/>
      <c r="E22" s="88"/>
      <c r="F22" s="88"/>
      <c r="G22" s="89" t="str">
        <f t="shared" si="1"/>
        <v/>
      </c>
      <c r="H22" s="112"/>
      <c r="I22" s="112" t="str">
        <f t="shared" si="0"/>
        <v/>
      </c>
      <c r="J22" s="80"/>
    </row>
    <row r="23" spans="1:16">
      <c r="A23" s="75"/>
      <c r="B23" s="87"/>
      <c r="C23" s="87"/>
      <c r="D23" s="88"/>
      <c r="E23" s="88"/>
      <c r="F23" s="88"/>
      <c r="G23" s="89" t="str">
        <f t="shared" si="1"/>
        <v/>
      </c>
      <c r="H23" s="112"/>
      <c r="I23" s="112" t="str">
        <f t="shared" si="0"/>
        <v/>
      </c>
      <c r="J23" s="80"/>
    </row>
    <row r="24" spans="1:16">
      <c r="A24" s="75"/>
      <c r="B24" s="87"/>
      <c r="C24" s="87"/>
      <c r="D24" s="88"/>
      <c r="E24" s="88"/>
      <c r="F24" s="88"/>
      <c r="G24" s="89" t="str">
        <f t="shared" si="1"/>
        <v/>
      </c>
      <c r="H24" s="112"/>
      <c r="I24" s="112" t="str">
        <f t="shared" si="0"/>
        <v/>
      </c>
      <c r="J24" s="80"/>
    </row>
    <row r="25" spans="1:16">
      <c r="A25" s="75"/>
      <c r="B25" s="87"/>
      <c r="C25" s="87"/>
      <c r="D25" s="88"/>
      <c r="E25" s="88"/>
      <c r="F25" s="88"/>
      <c r="G25" s="89" t="str">
        <f t="shared" si="1"/>
        <v/>
      </c>
      <c r="H25" s="112"/>
      <c r="I25" s="112" t="str">
        <f t="shared" si="0"/>
        <v/>
      </c>
      <c r="J25" s="80"/>
    </row>
    <row r="26" spans="1:16">
      <c r="A26" s="75"/>
      <c r="B26" s="87"/>
      <c r="C26" s="87"/>
      <c r="D26" s="88"/>
      <c r="E26" s="88"/>
      <c r="F26" s="88"/>
      <c r="G26" s="89" t="str">
        <f t="shared" si="1"/>
        <v/>
      </c>
      <c r="H26" s="112"/>
      <c r="I26" s="112" t="str">
        <f t="shared" si="0"/>
        <v/>
      </c>
      <c r="J26" s="80"/>
    </row>
    <row r="27" spans="1:16">
      <c r="A27" s="75"/>
      <c r="B27" s="87"/>
      <c r="C27" s="87"/>
      <c r="D27" s="88"/>
      <c r="E27" s="88"/>
      <c r="F27" s="88"/>
      <c r="G27" s="89" t="str">
        <f t="shared" si="1"/>
        <v/>
      </c>
      <c r="H27" s="112"/>
      <c r="I27" s="112" t="str">
        <f t="shared" si="0"/>
        <v/>
      </c>
      <c r="J27" s="80"/>
    </row>
    <row r="28" spans="1:16">
      <c r="A28" s="75"/>
      <c r="B28" s="87"/>
      <c r="C28" s="87"/>
      <c r="D28" s="88"/>
      <c r="E28" s="88"/>
      <c r="F28" s="88"/>
      <c r="G28" s="89" t="str">
        <f t="shared" si="1"/>
        <v/>
      </c>
      <c r="H28" s="112"/>
      <c r="I28" s="112" t="str">
        <f t="shared" si="0"/>
        <v/>
      </c>
      <c r="J28" s="80"/>
    </row>
    <row r="29" spans="1:16">
      <c r="A29" s="75"/>
      <c r="B29" s="87"/>
      <c r="C29" s="87"/>
      <c r="D29" s="88"/>
      <c r="E29" s="88"/>
      <c r="F29" s="88"/>
      <c r="G29" s="89" t="str">
        <f t="shared" si="1"/>
        <v/>
      </c>
      <c r="H29" s="112"/>
      <c r="I29" s="112" t="str">
        <f t="shared" si="0"/>
        <v/>
      </c>
      <c r="J29" s="80"/>
    </row>
    <row r="30" spans="1:16">
      <c r="A30" s="75"/>
      <c r="B30" s="87"/>
      <c r="C30" s="87"/>
      <c r="D30" s="88"/>
      <c r="E30" s="88"/>
      <c r="F30" s="88"/>
      <c r="G30" s="89" t="str">
        <f t="shared" si="1"/>
        <v/>
      </c>
      <c r="H30" s="112"/>
      <c r="I30" s="112" t="str">
        <f t="shared" si="0"/>
        <v/>
      </c>
      <c r="J30" s="80"/>
    </row>
    <row r="31" spans="1:16">
      <c r="A31" s="75"/>
      <c r="B31" s="87"/>
      <c r="C31" s="87"/>
      <c r="D31" s="88"/>
      <c r="E31" s="88"/>
      <c r="F31" s="88"/>
      <c r="G31" s="89" t="str">
        <f t="shared" si="1"/>
        <v/>
      </c>
      <c r="H31" s="112"/>
      <c r="I31" s="112" t="str">
        <f t="shared" si="0"/>
        <v/>
      </c>
      <c r="J31" s="80"/>
    </row>
    <row r="32" spans="1:16">
      <c r="A32" s="75"/>
      <c r="B32" s="87"/>
      <c r="C32" s="87"/>
      <c r="D32" s="88"/>
      <c r="E32" s="88"/>
      <c r="F32" s="88"/>
      <c r="G32" s="89" t="str">
        <f t="shared" si="1"/>
        <v/>
      </c>
      <c r="H32" s="112"/>
      <c r="I32" s="112" t="str">
        <f t="shared" si="0"/>
        <v/>
      </c>
      <c r="J32" s="80"/>
    </row>
    <row r="33" spans="1:10">
      <c r="A33" s="75"/>
      <c r="B33" s="87"/>
      <c r="C33" s="87"/>
      <c r="D33" s="88"/>
      <c r="E33" s="88"/>
      <c r="F33" s="88"/>
      <c r="G33" s="89" t="str">
        <f t="shared" si="1"/>
        <v/>
      </c>
      <c r="H33" s="112"/>
      <c r="I33" s="112" t="str">
        <f t="shared" si="0"/>
        <v/>
      </c>
      <c r="J33" s="80"/>
    </row>
    <row r="34" spans="1:10">
      <c r="A34" s="75"/>
      <c r="B34" s="87"/>
      <c r="C34" s="87"/>
      <c r="D34" s="88"/>
      <c r="E34" s="88"/>
      <c r="F34" s="88"/>
      <c r="G34" s="89" t="str">
        <f t="shared" si="1"/>
        <v/>
      </c>
      <c r="H34" s="112"/>
      <c r="I34" s="112" t="str">
        <f t="shared" si="0"/>
        <v/>
      </c>
      <c r="J34" s="80"/>
    </row>
    <row r="35" spans="1:10">
      <c r="A35" s="75"/>
      <c r="B35" s="87"/>
      <c r="C35" s="87"/>
      <c r="D35" s="88"/>
      <c r="E35" s="88"/>
      <c r="F35" s="88"/>
      <c r="G35" s="89" t="str">
        <f t="shared" si="1"/>
        <v/>
      </c>
      <c r="H35" s="112"/>
      <c r="I35" s="112" t="str">
        <f t="shared" si="0"/>
        <v/>
      </c>
      <c r="J35" s="80"/>
    </row>
    <row r="36" spans="1:10">
      <c r="A36" s="75"/>
      <c r="B36" s="87"/>
      <c r="C36" s="87"/>
      <c r="D36" s="88"/>
      <c r="E36" s="88"/>
      <c r="F36" s="88"/>
      <c r="G36" s="89" t="str">
        <f t="shared" si="1"/>
        <v/>
      </c>
      <c r="H36" s="112"/>
      <c r="I36" s="112" t="str">
        <f t="shared" si="0"/>
        <v/>
      </c>
      <c r="J36" s="80"/>
    </row>
    <row r="37" spans="1:10">
      <c r="A37" s="75"/>
      <c r="B37" s="87"/>
      <c r="C37" s="87"/>
      <c r="D37" s="88"/>
      <c r="E37" s="88"/>
      <c r="F37" s="88"/>
      <c r="G37" s="89" t="str">
        <f t="shared" si="1"/>
        <v/>
      </c>
      <c r="H37" s="112"/>
      <c r="I37" s="112" t="str">
        <f t="shared" si="0"/>
        <v/>
      </c>
      <c r="J37" s="80"/>
    </row>
    <row r="38" spans="1:10">
      <c r="A38" s="75"/>
      <c r="B38" s="87"/>
      <c r="C38" s="87"/>
      <c r="D38" s="88"/>
      <c r="E38" s="88"/>
      <c r="F38" s="88"/>
      <c r="G38" s="89" t="str">
        <f t="shared" si="1"/>
        <v/>
      </c>
      <c r="H38" s="112"/>
      <c r="I38" s="112" t="str">
        <f t="shared" si="0"/>
        <v/>
      </c>
      <c r="J38" s="80"/>
    </row>
    <row r="39" spans="1:10">
      <c r="A39" s="75"/>
      <c r="B39" s="87"/>
      <c r="C39" s="87"/>
      <c r="D39" s="88"/>
      <c r="E39" s="88"/>
      <c r="F39" s="88"/>
      <c r="G39" s="89" t="str">
        <f t="shared" si="1"/>
        <v/>
      </c>
      <c r="H39" s="112"/>
      <c r="I39" s="112" t="str">
        <f t="shared" si="0"/>
        <v/>
      </c>
      <c r="J39" s="80"/>
    </row>
    <row r="40" spans="1:10">
      <c r="A40" s="75"/>
      <c r="B40" s="87"/>
      <c r="C40" s="87"/>
      <c r="D40" s="88"/>
      <c r="E40" s="88"/>
      <c r="F40" s="88"/>
      <c r="G40" s="89" t="str">
        <f t="shared" si="1"/>
        <v/>
      </c>
      <c r="H40" s="112"/>
      <c r="I40" s="112" t="str">
        <f t="shared" si="0"/>
        <v/>
      </c>
      <c r="J40" s="80"/>
    </row>
    <row r="41" spans="1:10">
      <c r="A41" s="75"/>
      <c r="B41" s="87"/>
      <c r="C41" s="87"/>
      <c r="D41" s="88"/>
      <c r="E41" s="88"/>
      <c r="F41" s="88"/>
      <c r="G41" s="89" t="str">
        <f t="shared" si="1"/>
        <v/>
      </c>
      <c r="H41" s="112"/>
      <c r="I41" s="112" t="str">
        <f t="shared" si="0"/>
        <v/>
      </c>
      <c r="J41" s="80"/>
    </row>
    <row r="42" spans="1:10">
      <c r="A42" s="75"/>
      <c r="B42" s="87"/>
      <c r="C42" s="87"/>
      <c r="D42" s="88"/>
      <c r="E42" s="88"/>
      <c r="F42" s="88"/>
      <c r="G42" s="89" t="str">
        <f t="shared" si="1"/>
        <v/>
      </c>
      <c r="H42" s="112"/>
      <c r="I42" s="112" t="str">
        <f t="shared" si="0"/>
        <v/>
      </c>
      <c r="J42" s="80"/>
    </row>
    <row r="43" spans="1:10">
      <c r="A43" s="75"/>
      <c r="B43" s="87"/>
      <c r="C43" s="87"/>
      <c r="D43" s="88"/>
      <c r="E43" s="88"/>
      <c r="F43" s="88"/>
      <c r="G43" s="89" t="str">
        <f t="shared" si="1"/>
        <v/>
      </c>
      <c r="H43" s="112"/>
      <c r="I43" s="112" t="str">
        <f t="shared" si="0"/>
        <v/>
      </c>
      <c r="J43" s="80"/>
    </row>
    <row r="44" spans="1:10">
      <c r="A44" s="75"/>
      <c r="B44" s="87"/>
      <c r="C44" s="87"/>
      <c r="D44" s="88"/>
      <c r="E44" s="88"/>
      <c r="F44" s="88"/>
      <c r="G44" s="89" t="str">
        <f t="shared" si="1"/>
        <v/>
      </c>
      <c r="H44" s="112"/>
      <c r="I44" s="112" t="str">
        <f t="shared" si="0"/>
        <v/>
      </c>
      <c r="J44" s="80"/>
    </row>
    <row r="45" spans="1:10">
      <c r="A45" s="75"/>
      <c r="B45" s="87"/>
      <c r="C45" s="87"/>
      <c r="D45" s="88"/>
      <c r="E45" s="88"/>
      <c r="F45" s="88"/>
      <c r="G45" s="89" t="str">
        <f t="shared" si="1"/>
        <v/>
      </c>
      <c r="H45" s="112"/>
      <c r="I45" s="112" t="str">
        <f t="shared" si="0"/>
        <v/>
      </c>
      <c r="J45" s="80"/>
    </row>
    <row r="46" spans="1:10">
      <c r="A46" s="79"/>
      <c r="B46" s="87"/>
      <c r="C46" s="87"/>
      <c r="D46" s="87"/>
      <c r="E46" s="87"/>
      <c r="F46" s="87"/>
      <c r="G46" s="89" t="str">
        <f t="shared" si="1"/>
        <v/>
      </c>
      <c r="H46" s="112"/>
      <c r="I46" s="112" t="str">
        <f t="shared" si="0"/>
        <v/>
      </c>
      <c r="J46" s="80"/>
    </row>
    <row r="47" spans="1:10">
      <c r="A47" s="79"/>
      <c r="B47" s="87"/>
      <c r="C47" s="87"/>
      <c r="D47" s="87"/>
      <c r="E47" s="87"/>
      <c r="F47" s="87"/>
      <c r="G47" s="89" t="str">
        <f t="shared" si="1"/>
        <v/>
      </c>
      <c r="H47" s="112"/>
      <c r="I47" s="112" t="str">
        <f t="shared" si="0"/>
        <v/>
      </c>
      <c r="J47" s="80"/>
    </row>
    <row r="48" spans="1:10">
      <c r="A48" s="79"/>
      <c r="B48" s="87"/>
      <c r="C48" s="87"/>
      <c r="D48" s="87"/>
      <c r="E48" s="87"/>
      <c r="F48" s="87"/>
      <c r="G48" s="89" t="str">
        <f t="shared" si="1"/>
        <v/>
      </c>
      <c r="H48" s="112"/>
      <c r="I48" s="112" t="str">
        <f t="shared" si="0"/>
        <v/>
      </c>
      <c r="J48" s="80"/>
    </row>
    <row r="49" spans="1:12">
      <c r="A49" s="79"/>
      <c r="B49" s="87"/>
      <c r="C49" s="87"/>
      <c r="D49" s="87"/>
      <c r="E49" s="87"/>
      <c r="F49" s="87"/>
      <c r="G49" s="89" t="str">
        <f t="shared" si="1"/>
        <v/>
      </c>
      <c r="H49" s="112"/>
      <c r="I49" s="112" t="str">
        <f t="shared" si="0"/>
        <v/>
      </c>
      <c r="J49" s="80"/>
    </row>
    <row r="50" spans="1:12">
      <c r="A50" s="79"/>
      <c r="B50" s="87"/>
      <c r="C50" s="87"/>
      <c r="D50" s="87"/>
      <c r="E50" s="87"/>
      <c r="F50" s="87"/>
      <c r="G50" s="89" t="str">
        <f t="shared" si="1"/>
        <v/>
      </c>
      <c r="H50" s="112"/>
      <c r="I50" s="112" t="str">
        <f t="shared" si="0"/>
        <v/>
      </c>
      <c r="J50" s="80"/>
    </row>
    <row r="51" spans="1:12">
      <c r="C51" s="56" t="s">
        <v>23</v>
      </c>
    </row>
    <row r="52" spans="1:12">
      <c r="C52" s="260" t="s">
        <v>18</v>
      </c>
      <c r="D52" s="260"/>
      <c r="E52" s="260" t="s">
        <v>7</v>
      </c>
      <c r="F52" s="260"/>
      <c r="G52" s="75" t="s">
        <v>19</v>
      </c>
      <c r="H52" s="73"/>
      <c r="I52" s="113"/>
    </row>
    <row r="53" spans="1:12">
      <c r="C53" s="252" t="s">
        <v>79</v>
      </c>
      <c r="D53" s="253"/>
      <c r="E53" s="260" t="s">
        <v>95</v>
      </c>
      <c r="F53" s="260"/>
      <c r="G53" s="90">
        <f>SUMIF(D5:D50,"&lt;0.6",G5:G50)</f>
        <v>0</v>
      </c>
      <c r="H53" s="80" t="s">
        <v>26</v>
      </c>
      <c r="I53" s="114"/>
      <c r="L53" s="56" t="s">
        <v>132</v>
      </c>
    </row>
    <row r="54" spans="1:12">
      <c r="C54" s="256"/>
      <c r="D54" s="257"/>
      <c r="E54" s="260" t="s">
        <v>133</v>
      </c>
      <c r="F54" s="260"/>
      <c r="G54" s="115">
        <f>SUMIF(D5:D50,"&lt;3.0",G5:G50)-SUMIF(D5:D50,"&lt;0.6",G5:G50)</f>
        <v>717.4</v>
      </c>
      <c r="H54" s="80" t="s">
        <v>26</v>
      </c>
      <c r="I54" s="114"/>
    </row>
    <row r="55" spans="1:12">
      <c r="C55" s="252" t="s">
        <v>82</v>
      </c>
      <c r="D55" s="253"/>
      <c r="E55" s="260" t="s">
        <v>52</v>
      </c>
      <c r="F55" s="260"/>
      <c r="G55" s="90">
        <f>SUMIF(D5:D50,"&lt;0.6",I5:I50)</f>
        <v>0</v>
      </c>
      <c r="H55" s="80" t="s">
        <v>26</v>
      </c>
    </row>
    <row r="56" spans="1:12">
      <c r="C56" s="256"/>
      <c r="D56" s="257"/>
      <c r="E56" s="260" t="s">
        <v>53</v>
      </c>
      <c r="F56" s="260"/>
      <c r="G56" s="90">
        <f>SUMIF(D5:D50,"&lt;3.0",I5:I50)-SUMIF(D5:D50,"&lt;0.6",I5:I50)</f>
        <v>717.4</v>
      </c>
      <c r="H56" s="80" t="s">
        <v>26</v>
      </c>
    </row>
    <row r="58" spans="1:12">
      <c r="G58" s="107"/>
      <c r="H58" s="107"/>
      <c r="I58" s="107"/>
    </row>
  </sheetData>
  <mergeCells count="14">
    <mergeCell ref="C55:D56"/>
    <mergeCell ref="E55:F55"/>
    <mergeCell ref="E56:F56"/>
    <mergeCell ref="L7:M7"/>
    <mergeCell ref="E54:F54"/>
    <mergeCell ref="C52:D52"/>
    <mergeCell ref="E52:F52"/>
    <mergeCell ref="E53:F53"/>
    <mergeCell ref="C53:D54"/>
    <mergeCell ref="N7:O7"/>
    <mergeCell ref="L8:M8"/>
    <mergeCell ref="N8:O8"/>
    <mergeCell ref="L9:M9"/>
    <mergeCell ref="N9:O9"/>
  </mergeCells>
  <phoneticPr fontId="3"/>
  <printOptions horizontalCentered="1"/>
  <pageMargins left="0.51181102362204722" right="0.31496062992125984"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別紙1_土砂撤去A（湖南用）</vt:lpstr>
      <vt:lpstr>別紙2_土砂撤去B（湖北用）</vt:lpstr>
      <vt:lpstr>様式2（湖北用）</vt:lpstr>
      <vt:lpstr>○大同川揚陸</vt:lpstr>
      <vt:lpstr>○大同川排＋</vt:lpstr>
      <vt:lpstr>大同川給＋</vt:lpstr>
      <vt:lpstr>早崎＋</vt:lpstr>
      <vt:lpstr>早崎揚陸＋</vt:lpstr>
      <vt:lpstr>'○大同川排＋'!Print_Area</vt:lpstr>
      <vt:lpstr>○大同川揚陸!Print_Area</vt:lpstr>
      <vt:lpstr>'早崎＋'!Print_Area</vt:lpstr>
      <vt:lpstr>'早崎揚陸＋'!Print_Area</vt:lpstr>
      <vt:lpstr>'大同川給＋'!Print_Area</vt:lpstr>
      <vt:lpstr>'別紙1_土砂撤去A（湖南用）'!Print_Area</vt:lpstr>
      <vt:lpstr>'別紙2_土砂撤去B（湖北用）'!Print_Area</vt:lpstr>
      <vt:lpstr>'様式2（湖北用）'!Print_Area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biwako</dc:creator>
  <cp:lastModifiedBy>山下 祥平</cp:lastModifiedBy>
  <cp:lastPrinted>2026-02-12T08:51:05Z</cp:lastPrinted>
  <dcterms:created xsi:type="dcterms:W3CDTF">2009-11-05T08:48:51Z</dcterms:created>
  <dcterms:modified xsi:type="dcterms:W3CDTF">2026-02-12T09:02:12Z</dcterms:modified>
</cp:coreProperties>
</file>